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talworkplace.sharepoint.com/sites/HD-STS-SC/Climate/F - EXERCICES CLIMAT/Emissions scope 1&amp;2/Groupe/1-Facteur d'émissions électricité/"/>
    </mc:Choice>
  </mc:AlternateContent>
  <xr:revisionPtr revIDLastSave="44" documentId="8_{16EF4FD3-CA5A-46C0-B0B0-AA2833A7DC8A}" xr6:coauthVersionLast="47" xr6:coauthVersionMax="47" xr10:uidLastSave="{6923C185-0862-400C-8DB7-F0D65122F962}"/>
  <workbookProtection lockStructure="1"/>
  <bookViews>
    <workbookView xWindow="6135" yWindow="630" windowWidth="32430" windowHeight="18705" activeTab="1" xr2:uid="{00000000-000D-0000-FFFF-FFFF00000000}"/>
  </bookViews>
  <sheets>
    <sheet name="Calculator Scope1" sheetId="15" r:id="rId1"/>
    <sheet name="Calculator Scope 2" sheetId="7" r:id="rId2"/>
    <sheet name="Calculator Scope3" sheetId="17" r:id="rId3"/>
    <sheet name="versions" sheetId="13" r:id="rId4"/>
    <sheet name="conversion factors" sheetId="14" state="hidden" r:id="rId5"/>
    <sheet name="EF country" sheetId="18" state="hidden" r:id="rId6"/>
  </sheets>
  <definedNames>
    <definedName name="_xlnm._FilterDatabase" localSheetId="5" hidden="1">'EF country'!$A$3:$A$197</definedName>
    <definedName name="Country" localSheetId="0">#REF!</definedName>
    <definedName name="Country" localSheetId="2">#REF!</definedName>
    <definedName name="Country" localSheetId="5">'EF country'!$A$3:$A$197</definedName>
    <definedName name="Country">#REF!</definedName>
    <definedName name="data">#REF!</definedName>
    <definedName name="Em" localSheetId="5">'EF country'!#REF!</definedName>
    <definedName name="Em">#REF!</definedName>
    <definedName name="Emm" localSheetId="5">'EF country'!$A$4:$A$197</definedName>
    <definedName name="Emm">#REF!</definedName>
    <definedName name="essaie" localSheetId="5">#REF!</definedName>
    <definedName name="essaie1" localSheetId="5">#REF!</definedName>
    <definedName name="modules" localSheetId="5">#REF!</definedName>
    <definedName name="Pays" localSheetId="5">'EF country'!$A$4:$A$197</definedName>
    <definedName name="PVGeneration">'Calculator Scope 2'!$C$13</definedName>
    <definedName name="SelectedEquiv" localSheetId="5">#REF!</definedName>
    <definedName name="SelectedEquiv">#REF!</definedName>
    <definedName name="SelectedZone">'Calculator Scope 2'!$C$7</definedName>
    <definedName name="tCO2_EarthCircum" localSheetId="5">#REF!</definedName>
    <definedName name="tCO2_EarthCircum">#REF!</definedName>
    <definedName name="tCO2_EarthCircumPassen" localSheetId="5">#REF!</definedName>
    <definedName name="tCO2_EarthCircumPassen">#REF!</definedName>
    <definedName name="tCO2_Flight" localSheetId="5">#REF!</definedName>
    <definedName name="tCO2_Flight">#REF!</definedName>
    <definedName name="tCO2_FlightPassen" localSheetId="5">#REF!</definedName>
    <definedName name="tCO2_FlightPassen">#REF!</definedName>
    <definedName name="tCO2_kmCar" localSheetId="5">#REF!</definedName>
    <definedName name="tCO2_kmCar">#REF!</definedName>
    <definedName name="tCO2Avoided">'Calculator Scope 2'!$G$6</definedName>
    <definedName name="tCO2Cost">'Calculator Scope 2'!$G$7</definedName>
    <definedName name="_xlnm.Print_Area" localSheetId="1">'Calculator Scope 2'!$A$1:$I$24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AP21" i="18" l="1"/>
  <c r="AP110" i="18" l="1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43" i="18"/>
  <c r="AP44" i="18"/>
  <c r="AP45" i="18"/>
  <c r="AP46" i="18"/>
  <c r="AP47" i="18"/>
  <c r="AP48" i="18"/>
  <c r="AP49" i="18"/>
  <c r="AP50" i="18"/>
  <c r="AP51" i="18"/>
  <c r="AP52" i="18"/>
  <c r="AP53" i="18"/>
  <c r="AP54" i="18"/>
  <c r="AP55" i="18"/>
  <c r="AP56" i="18"/>
  <c r="AP57" i="18"/>
  <c r="AP58" i="18"/>
  <c r="AP59" i="18"/>
  <c r="AP60" i="18"/>
  <c r="AP61" i="18"/>
  <c r="AP62" i="18"/>
  <c r="AP63" i="18"/>
  <c r="AP64" i="18"/>
  <c r="AP65" i="18"/>
  <c r="AP66" i="18"/>
  <c r="AP67" i="18"/>
  <c r="AP68" i="18"/>
  <c r="AP69" i="18"/>
  <c r="AP70" i="18"/>
  <c r="AP71" i="18"/>
  <c r="AP72" i="18"/>
  <c r="AP73" i="18"/>
  <c r="AP74" i="18"/>
  <c r="AP75" i="18"/>
  <c r="AP76" i="18"/>
  <c r="AP77" i="18"/>
  <c r="AP78" i="18"/>
  <c r="AP79" i="18"/>
  <c r="AP80" i="18"/>
  <c r="AP81" i="18"/>
  <c r="AP82" i="18"/>
  <c r="AP83" i="18"/>
  <c r="AP84" i="18"/>
  <c r="AP85" i="18"/>
  <c r="AP86" i="18"/>
  <c r="AP87" i="18"/>
  <c r="AP88" i="18"/>
  <c r="AP89" i="18"/>
  <c r="AP90" i="18"/>
  <c r="AP91" i="18"/>
  <c r="AP92" i="18"/>
  <c r="AP93" i="18"/>
  <c r="AP94" i="18"/>
  <c r="AP95" i="18"/>
  <c r="AP96" i="18"/>
  <c r="AP97" i="18"/>
  <c r="AP98" i="18"/>
  <c r="AP99" i="18"/>
  <c r="AP100" i="18"/>
  <c r="AP101" i="18"/>
  <c r="D14" i="7" s="1"/>
  <c r="AP102" i="18"/>
  <c r="AP103" i="18"/>
  <c r="AP104" i="18"/>
  <c r="AP105" i="18"/>
  <c r="AP106" i="18"/>
  <c r="AP107" i="18"/>
  <c r="AP108" i="18"/>
  <c r="AP109" i="18"/>
  <c r="AP111" i="18"/>
  <c r="AP112" i="18"/>
  <c r="AP113" i="18"/>
  <c r="AP114" i="18"/>
  <c r="AP115" i="18"/>
  <c r="AP116" i="18"/>
  <c r="AP117" i="18"/>
  <c r="AP118" i="18"/>
  <c r="AP119" i="18"/>
  <c r="AP120" i="18"/>
  <c r="AP121" i="18"/>
  <c r="AP122" i="18"/>
  <c r="AP123" i="18"/>
  <c r="AP124" i="18"/>
  <c r="AP125" i="18"/>
  <c r="AP126" i="18"/>
  <c r="AP127" i="18"/>
  <c r="AP128" i="18"/>
  <c r="AP129" i="18"/>
  <c r="AP130" i="18"/>
  <c r="AP131" i="18"/>
  <c r="AP132" i="18"/>
  <c r="AP133" i="18"/>
  <c r="AP134" i="18"/>
  <c r="AP135" i="18"/>
  <c r="AP136" i="18"/>
  <c r="AP137" i="18"/>
  <c r="AP138" i="18"/>
  <c r="AP139" i="18"/>
  <c r="AP140" i="18"/>
  <c r="AP141" i="18"/>
  <c r="AP142" i="18"/>
  <c r="AP143" i="18"/>
  <c r="AP144" i="18"/>
  <c r="AP145" i="18"/>
  <c r="AP146" i="18"/>
  <c r="AP147" i="18"/>
  <c r="AP148" i="18"/>
  <c r="AP149" i="18"/>
  <c r="AP150" i="18"/>
  <c r="AP151" i="18"/>
  <c r="AP152" i="18"/>
  <c r="AP153" i="18"/>
  <c r="AP154" i="18"/>
  <c r="AP155" i="18"/>
  <c r="AP156" i="18"/>
  <c r="AP157" i="18"/>
  <c r="AP158" i="18"/>
  <c r="AP159" i="18"/>
  <c r="AP160" i="18"/>
  <c r="AP161" i="18"/>
  <c r="AP162" i="18"/>
  <c r="AP163" i="18"/>
  <c r="AP164" i="18"/>
  <c r="AP165" i="18"/>
  <c r="AP166" i="18"/>
  <c r="AP167" i="18"/>
  <c r="AP168" i="18"/>
  <c r="AP169" i="18"/>
  <c r="AP170" i="18"/>
  <c r="AP171" i="18"/>
  <c r="AP172" i="18"/>
  <c r="AP173" i="18"/>
  <c r="AP174" i="18"/>
  <c r="AP175" i="18"/>
  <c r="AP176" i="18"/>
  <c r="AP177" i="18"/>
  <c r="AP178" i="18"/>
  <c r="AP179" i="18"/>
  <c r="AP180" i="18"/>
  <c r="AP181" i="18"/>
  <c r="AP182" i="18"/>
  <c r="AP183" i="18"/>
  <c r="AP184" i="18"/>
  <c r="AP185" i="18"/>
  <c r="AP186" i="18"/>
  <c r="AP187" i="18"/>
  <c r="AP188" i="18"/>
  <c r="AP189" i="18"/>
  <c r="AP190" i="18"/>
  <c r="AP191" i="18"/>
  <c r="AP192" i="18"/>
  <c r="AP193" i="18"/>
  <c r="AP194" i="18"/>
  <c r="AP195" i="18"/>
  <c r="AP196" i="18"/>
  <c r="AP197" i="18"/>
  <c r="AP5" i="18"/>
  <c r="AP6" i="18"/>
  <c r="AP7" i="18"/>
  <c r="AP8" i="18"/>
  <c r="AP9" i="18"/>
  <c r="AP10" i="18"/>
  <c r="AP11" i="18"/>
  <c r="AP12" i="18"/>
  <c r="AP13" i="18"/>
  <c r="AP14" i="18"/>
  <c r="AP15" i="18"/>
  <c r="AP16" i="18"/>
  <c r="AP17" i="18"/>
  <c r="AP18" i="18"/>
  <c r="AP19" i="18"/>
  <c r="AP20" i="18"/>
  <c r="AP22" i="18"/>
  <c r="AP23" i="18"/>
  <c r="AP24" i="18"/>
  <c r="AP25" i="18"/>
  <c r="AP26" i="18"/>
  <c r="AP27" i="18"/>
  <c r="AP28" i="18"/>
  <c r="AP29" i="18"/>
  <c r="AP4" i="18"/>
  <c r="M6" i="15" l="1"/>
  <c r="D32" i="17" l="1"/>
  <c r="H7" i="17" l="1"/>
  <c r="K7" i="17"/>
  <c r="P32" i="17"/>
  <c r="Q32" i="17" s="1"/>
  <c r="R32" i="17" s="1"/>
  <c r="S32" i="17" s="1"/>
  <c r="T32" i="17" s="1"/>
  <c r="U32" i="17" s="1"/>
  <c r="V32" i="17" s="1"/>
  <c r="W32" i="17" s="1"/>
  <c r="X32" i="17" s="1"/>
  <c r="Y32" i="17" s="1"/>
  <c r="H36" i="17"/>
  <c r="H37" i="17"/>
  <c r="H38" i="17"/>
  <c r="H39" i="17"/>
  <c r="H8" i="15"/>
  <c r="H9" i="15"/>
  <c r="H10" i="15"/>
  <c r="H11" i="15"/>
  <c r="H13" i="15"/>
  <c r="H14" i="15"/>
  <c r="H15" i="15"/>
  <c r="H16" i="15"/>
  <c r="L7" i="17" l="1"/>
  <c r="K30" i="17" s="1"/>
  <c r="H30" i="17" s="1"/>
  <c r="H19" i="15"/>
  <c r="K27" i="17" l="1"/>
  <c r="H27" i="17" s="1"/>
  <c r="K8" i="17"/>
  <c r="H8" i="17" s="1"/>
  <c r="K25" i="17"/>
  <c r="H25" i="17" s="1"/>
  <c r="K24" i="17"/>
  <c r="H24" i="17" s="1"/>
  <c r="K17" i="17"/>
  <c r="H17" i="17" s="1"/>
  <c r="K19" i="17"/>
  <c r="H19" i="17" s="1"/>
  <c r="K31" i="17"/>
  <c r="H31" i="17" s="1"/>
  <c r="K12" i="17"/>
  <c r="H12" i="17" s="1"/>
  <c r="K29" i="17"/>
  <c r="H29" i="17" s="1"/>
  <c r="K11" i="17"/>
  <c r="H11" i="17" s="1"/>
  <c r="K13" i="17"/>
  <c r="H13" i="17" s="1"/>
  <c r="K14" i="17"/>
  <c r="H14" i="17" s="1"/>
  <c r="K9" i="17"/>
  <c r="H9" i="17" s="1"/>
  <c r="K15" i="17"/>
  <c r="H15" i="17" s="1"/>
  <c r="K16" i="17"/>
  <c r="H16" i="17" s="1"/>
  <c r="K18" i="17"/>
  <c r="H18" i="17" s="1"/>
  <c r="K21" i="17"/>
  <c r="H21" i="17" s="1"/>
  <c r="K23" i="17"/>
  <c r="H23" i="17" s="1"/>
  <c r="K26" i="17"/>
  <c r="H26" i="17" s="1"/>
  <c r="K22" i="17"/>
  <c r="H22" i="17" s="1"/>
  <c r="K10" i="17"/>
  <c r="H10" i="17" s="1"/>
  <c r="K28" i="17"/>
  <c r="H28" i="17" s="1"/>
  <c r="D21" i="7"/>
  <c r="H32" i="17" l="1"/>
  <c r="C15" i="14"/>
  <c r="B15" i="14"/>
  <c r="L8" i="7" l="1"/>
  <c r="D19" i="7" l="1"/>
  <c r="D12" i="7"/>
  <c r="H10" i="7" l="1"/>
  <c r="H8" i="7"/>
  <c r="H1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GUERY</author>
  </authors>
  <commentList>
    <comment ref="M6" authorId="0" shapeId="0" xr:uid="{A138AB01-1946-4CE1-94A7-3775244B1545}">
      <text>
        <r>
          <rPr>
            <b/>
            <sz val="9"/>
            <color indexed="81"/>
            <rFont val="Tahoma"/>
            <family val="2"/>
          </rPr>
          <t>tCO2e/t / (GJ/t * toe/GJ) / (kWh/toe)</t>
        </r>
      </text>
    </comment>
  </commentList>
</comments>
</file>

<file path=xl/sharedStrings.xml><?xml version="1.0" encoding="utf-8"?>
<sst xmlns="http://schemas.openxmlformats.org/spreadsheetml/2006/main" count="759" uniqueCount="382">
  <si>
    <r>
      <t>CO</t>
    </r>
    <r>
      <rPr>
        <b/>
        <vertAlign val="subscript"/>
        <sz val="12"/>
        <color theme="1" tint="0.499984740745262"/>
        <rFont val="Calibri"/>
        <family val="2"/>
        <scheme val="minor"/>
      </rPr>
      <t>2</t>
    </r>
    <r>
      <rPr>
        <b/>
        <sz val="12"/>
        <color theme="1" tint="0.499984740745262"/>
        <rFont val="Calibri"/>
        <family val="2"/>
        <scheme val="minor"/>
      </rPr>
      <t>e EMISSIONS CALCULATOR - SCOPE 1</t>
    </r>
  </si>
  <si>
    <t>Emission factor *</t>
  </si>
  <si>
    <t>Other emission factor</t>
  </si>
  <si>
    <t>Entity :</t>
  </si>
  <si>
    <t>tCO2e/t product</t>
  </si>
  <si>
    <t>LPG</t>
  </si>
  <si>
    <t xml:space="preserve">Inputs </t>
  </si>
  <si>
    <t>Result</t>
  </si>
  <si>
    <t>CNG</t>
  </si>
  <si>
    <t>Yearly Consumption</t>
  </si>
  <si>
    <t>Natural Gas</t>
  </si>
  <si>
    <r>
      <t>t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e/kWh HHV</t>
    </r>
  </si>
  <si>
    <t>LNG</t>
  </si>
  <si>
    <t>t</t>
  </si>
  <si>
    <r>
      <t>t CO</t>
    </r>
    <r>
      <rPr>
        <vertAlign val="subscript"/>
        <sz val="10"/>
        <color theme="0" tint="-0.499984740745262"/>
        <rFont val="Calibri"/>
        <family val="2"/>
        <scheme val="minor"/>
      </rPr>
      <t>2</t>
    </r>
    <r>
      <rPr>
        <sz val="10"/>
        <color theme="0" tint="-0.499984740745262"/>
        <rFont val="Calibri"/>
        <family val="2"/>
        <scheme val="minor"/>
      </rPr>
      <t>e</t>
    </r>
  </si>
  <si>
    <t>Diesel</t>
  </si>
  <si>
    <t>kWh HHV</t>
  </si>
  <si>
    <t>Gasoline</t>
  </si>
  <si>
    <t>HFO</t>
  </si>
  <si>
    <t>FOD</t>
  </si>
  <si>
    <t>Heavy Fuel Oil (HFO)</t>
  </si>
  <si>
    <t xml:space="preserve"> </t>
  </si>
  <si>
    <t>Fuel Oil Domestic (FOD)</t>
  </si>
  <si>
    <t>Scope 1</t>
  </si>
  <si>
    <r>
      <t>t CO</t>
    </r>
    <r>
      <rPr>
        <b/>
        <vertAlign val="subscript"/>
        <sz val="10"/>
        <color theme="0" tint="-0.499984740745262"/>
        <rFont val="Calibri"/>
        <family val="2"/>
        <scheme val="minor"/>
      </rPr>
      <t>2</t>
    </r>
    <r>
      <rPr>
        <b/>
        <sz val="10"/>
        <color theme="0" tint="-0.499984740745262"/>
        <rFont val="Calibri"/>
        <family val="2"/>
        <scheme val="minor"/>
      </rPr>
      <t>e</t>
    </r>
  </si>
  <si>
    <t xml:space="preserve">*As per CDP conversion factor </t>
  </si>
  <si>
    <t>For more detailed evaluation in case of biocomponents incorporation, please refer to Scope 3 tab</t>
  </si>
  <si>
    <r>
      <t>CO</t>
    </r>
    <r>
      <rPr>
        <b/>
        <vertAlign val="subscript"/>
        <sz val="22"/>
        <color theme="1" tint="0.499984740745262"/>
        <rFont val="Calibri"/>
        <family val="2"/>
        <scheme val="minor"/>
      </rPr>
      <t>2</t>
    </r>
    <r>
      <rPr>
        <b/>
        <sz val="22"/>
        <color theme="1" tint="0.499984740745262"/>
        <rFont val="Calibri"/>
        <family val="2"/>
        <scheme val="minor"/>
      </rPr>
      <t>e EMISSIONS CALCULATOR - SCOPE 2</t>
    </r>
  </si>
  <si>
    <t>Inputs</t>
  </si>
  <si>
    <t>Results</t>
  </si>
  <si>
    <t>Conversion aid</t>
  </si>
  <si>
    <t>Country or Zone where the entity is operating</t>
  </si>
  <si>
    <t>Scope 2 emissions</t>
  </si>
  <si>
    <t>Energy units</t>
  </si>
  <si>
    <t>Slovenia</t>
  </si>
  <si>
    <r>
      <t>(t CO</t>
    </r>
    <r>
      <rPr>
        <b/>
        <vertAlign val="subscript"/>
        <sz val="16"/>
        <color theme="4" tint="-0.249977111117893"/>
        <rFont val="Calibri"/>
        <family val="2"/>
        <scheme val="minor"/>
      </rPr>
      <t>2</t>
    </r>
    <r>
      <rPr>
        <b/>
        <sz val="16"/>
        <color theme="4" tint="-0.249977111117893"/>
        <rFont val="Calibri"/>
        <family val="2"/>
        <scheme val="minor"/>
      </rPr>
      <t>e)</t>
    </r>
  </si>
  <si>
    <t>Start value</t>
  </si>
  <si>
    <t>Start unit</t>
  </si>
  <si>
    <t>End value</t>
  </si>
  <si>
    <t>End unit</t>
  </si>
  <si>
    <t>(1)</t>
  </si>
  <si>
    <t>Electricity</t>
  </si>
  <si>
    <t>MWh</t>
  </si>
  <si>
    <t>Electricity data</t>
  </si>
  <si>
    <t>Import</t>
  </si>
  <si>
    <t>Steam / heat</t>
  </si>
  <si>
    <t>Export</t>
  </si>
  <si>
    <t>Net Import</t>
  </si>
  <si>
    <t>Total</t>
  </si>
  <si>
    <r>
      <t>Supplier Emission Factor (N/A or value)</t>
    </r>
    <r>
      <rPr>
        <i/>
        <vertAlign val="superscript"/>
        <sz val="16"/>
        <color theme="0" tint="-0.499984740745262"/>
        <rFont val="Calibri"/>
        <family val="2"/>
        <scheme val="minor"/>
      </rPr>
      <t xml:space="preserve"> (2)</t>
    </r>
  </si>
  <si>
    <r>
      <t>kg CO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e/MWh</t>
    </r>
  </si>
  <si>
    <t xml:space="preserve">Utilised Emission Factor* </t>
  </si>
  <si>
    <t>* 2023 residual factor if available - Market based method</t>
  </si>
  <si>
    <t>Steam / heat data</t>
  </si>
  <si>
    <t>toe</t>
  </si>
  <si>
    <r>
      <t>Supplier Emission Factor (N/A or value)</t>
    </r>
    <r>
      <rPr>
        <i/>
        <vertAlign val="superscript"/>
        <sz val="16"/>
        <color theme="0" tint="-0.499984740745262"/>
        <rFont val="Calibri"/>
        <family val="2"/>
        <scheme val="minor"/>
      </rPr>
      <t xml:space="preserve"> (3)</t>
    </r>
  </si>
  <si>
    <t>-</t>
  </si>
  <si>
    <r>
      <t>t CO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e/toe</t>
    </r>
  </si>
  <si>
    <t>Utilised Emission Factor</t>
  </si>
  <si>
    <r>
      <rPr>
        <i/>
        <vertAlign val="superscript"/>
        <sz val="12"/>
        <color theme="0" tint="-0.499984740745262"/>
        <rFont val="Calibri"/>
        <family val="2"/>
        <scheme val="minor"/>
      </rPr>
      <t>(1)</t>
    </r>
    <r>
      <rPr>
        <i/>
        <sz val="12"/>
        <color theme="0" tint="-0.499984740745262"/>
        <rFont val="Calibri"/>
        <family val="2"/>
        <scheme val="minor"/>
      </rPr>
      <t xml:space="preserve"> Source:  Factor 2022 Emission Factor of average mix (IEA 2024) for the Location based method</t>
    </r>
  </si>
  <si>
    <r>
      <rPr>
        <i/>
        <vertAlign val="superscript"/>
        <sz val="12"/>
        <color theme="0" tint="-0.499984740745262"/>
        <rFont val="Calibri"/>
        <family val="2"/>
        <scheme val="minor"/>
      </rPr>
      <t xml:space="preserve">(2) </t>
    </r>
    <r>
      <rPr>
        <i/>
        <sz val="12"/>
        <color theme="0" tint="-0.499984740745262"/>
        <rFont val="Calibri"/>
        <family val="2"/>
        <scheme val="minor"/>
      </rPr>
      <t>a value of 0 will be treated as 0 ; empty or text will be treated as non available (calculation will use country data)</t>
    </r>
  </si>
  <si>
    <r>
      <rPr>
        <i/>
        <vertAlign val="superscript"/>
        <sz val="12"/>
        <color theme="0" tint="-0.499984740745262"/>
        <rFont val="Calibri"/>
        <family val="2"/>
      </rPr>
      <t>(3)</t>
    </r>
    <r>
      <rPr>
        <i/>
        <sz val="12"/>
        <color theme="0" tint="-0.499984740745262"/>
        <rFont val="Calibri"/>
        <family val="2"/>
      </rPr>
      <t xml:space="preserve"> a value of 0 will be treated as 0 ; empty or text will be treated as non available (calculation will use default value)</t>
    </r>
  </si>
  <si>
    <r>
      <rPr>
        <i/>
        <vertAlign val="superscript"/>
        <sz val="12"/>
        <color theme="0" tint="-0.499984740745262"/>
        <rFont val="Calibri"/>
        <family val="2"/>
      </rPr>
      <t>(4)</t>
    </r>
    <r>
      <rPr>
        <i/>
        <sz val="12"/>
        <color theme="0" tint="-0.499984740745262"/>
        <rFont val="Calibri"/>
        <family val="2"/>
      </rPr>
      <t xml:space="preserve"> default emission factor for steam import changed to 2,6 TCO2e/toe in 2021 to represent natural gas based generation with 90% efficiency</t>
    </r>
  </si>
  <si>
    <r>
      <t>CO</t>
    </r>
    <r>
      <rPr>
        <b/>
        <vertAlign val="subscript"/>
        <sz val="12"/>
        <color theme="1" tint="0.499984740745262"/>
        <rFont val="Calibri"/>
        <family val="2"/>
        <scheme val="minor"/>
      </rPr>
      <t>2</t>
    </r>
    <r>
      <rPr>
        <b/>
        <sz val="12"/>
        <color theme="1" tint="0.499984740745262"/>
        <rFont val="Calibri"/>
        <family val="2"/>
        <scheme val="minor"/>
      </rPr>
      <t>e EMISSIONS CALCULATOR - SCOPE 3</t>
    </r>
  </si>
  <si>
    <t>*as per CDP conversion factor (SMR-LTP note)</t>
  </si>
  <si>
    <t xml:space="preserve">Facteur Emissions </t>
  </si>
  <si>
    <t>CHOOSE YEAR</t>
  </si>
  <si>
    <t>tCO2eq/t produit</t>
  </si>
  <si>
    <t>Gasoline excl. Bio</t>
  </si>
  <si>
    <t>kt</t>
  </si>
  <si>
    <t>MtCO2e</t>
  </si>
  <si>
    <t>tCO2e/t</t>
  </si>
  <si>
    <t>Diesel excl. Bio</t>
  </si>
  <si>
    <t>FOD excl. Bio</t>
  </si>
  <si>
    <t>Non-Road Diesel excl. Bio</t>
  </si>
  <si>
    <t>CNG excl. Bio</t>
  </si>
  <si>
    <t>LNG excl. Bio</t>
  </si>
  <si>
    <t>Jet excl. Bio</t>
  </si>
  <si>
    <t>LPG excl. Bio</t>
  </si>
  <si>
    <t>Heavy Fuel Oil excl. Bio</t>
  </si>
  <si>
    <t>H2</t>
  </si>
  <si>
    <t>Pellets</t>
  </si>
  <si>
    <t>Gas pipe</t>
  </si>
  <si>
    <t>Gasoline 100% Bio</t>
  </si>
  <si>
    <t>EMAG 100% Bio</t>
  </si>
  <si>
    <t>HVO 100% Bio</t>
  </si>
  <si>
    <t>CNG 100% Bio</t>
  </si>
  <si>
    <t>LNG 100% Bio</t>
  </si>
  <si>
    <t>Jet 100% Bio</t>
  </si>
  <si>
    <t>LPG 100% Bio</t>
  </si>
  <si>
    <t>Heavy Fuel Oil 100% Bio</t>
  </si>
  <si>
    <t>H2 100% Renewable</t>
  </si>
  <si>
    <t>Biogas</t>
  </si>
  <si>
    <t>Adblue</t>
  </si>
  <si>
    <t>SALES (kt)</t>
  </si>
  <si>
    <r>
      <t>CO</t>
    </r>
    <r>
      <rPr>
        <b/>
        <vertAlign val="subscript"/>
        <sz val="11"/>
        <color theme="8"/>
        <rFont val="Calibri"/>
        <family val="2"/>
        <scheme val="minor"/>
      </rPr>
      <t>2</t>
    </r>
    <r>
      <rPr>
        <b/>
        <sz val="11"/>
        <color theme="8"/>
        <rFont val="Calibri"/>
        <family val="2"/>
        <scheme val="minor"/>
      </rPr>
      <t>e EMISSIONS (Mt)</t>
    </r>
  </si>
  <si>
    <t>No CO2e emissions related</t>
  </si>
  <si>
    <t>Lubricant/Grease</t>
  </si>
  <si>
    <t>Bitumen</t>
  </si>
  <si>
    <t>Solvent</t>
  </si>
  <si>
    <t>rev 0</t>
  </si>
  <si>
    <t>PDD</t>
  </si>
  <si>
    <t>initial version with emission factors 2017 from IEA (International Energy Agency) database issued in 2019</t>
  </si>
  <si>
    <t>rev 1</t>
  </si>
  <si>
    <t>replaced European average factors by residual factors based on AIB (Asssociation of Issuing Bodies) document 2018</t>
  </si>
  <si>
    <t>rev 2</t>
  </si>
  <si>
    <t>added conversion table</t>
  </si>
  <si>
    <t>rev 3</t>
  </si>
  <si>
    <t>update with IEA factors 2018 and AIB residual factors 2019 (both published in 2020)</t>
  </si>
  <si>
    <t>rev 4</t>
  </si>
  <si>
    <t>update with AIB residual factors 2020 (published 31-05-2021) + modification default factor for steam import</t>
  </si>
  <si>
    <t>rev 5</t>
  </si>
  <si>
    <t>update with IEA factors 2019 (published in September 2021)</t>
  </si>
  <si>
    <t>rev 6</t>
  </si>
  <si>
    <t>TG</t>
  </si>
  <si>
    <t>update with IEA factors 2020 (published in September 2022) + AIB residual factors 2021 (published 31/05/2022) + update emission factor NG Scope1 in tCO2e/kWh + new products Scope 3</t>
  </si>
  <si>
    <t>rev 7</t>
  </si>
  <si>
    <t>clarified scope 1 sheet with "kWh HHV" instead of "kWh" for Natural Gas</t>
  </si>
  <si>
    <t>rev 8</t>
  </si>
  <si>
    <t>update with IEA factors 2021 (published in September 2023) + AIB residual factors 2022 (published 31/05/2023)</t>
  </si>
  <si>
    <t>rev 9</t>
  </si>
  <si>
    <t>CD</t>
  </si>
  <si>
    <t>update with AIB residual factors 2023 (published 31/05/2024), automatisation of name search</t>
  </si>
  <si>
    <t>rev10</t>
  </si>
  <si>
    <t>update with IEA average mix emissions factors 2024 (published in sept 2024), Introduction of Location based and market based terminology</t>
  </si>
  <si>
    <t>MMBTU</t>
  </si>
  <si>
    <t>kCal</t>
  </si>
  <si>
    <t>GJ</t>
  </si>
  <si>
    <t>choice</t>
  </si>
  <si>
    <t>Source: IEA Emissions factors 2024 (Sept).</t>
  </si>
  <si>
    <t>(*)</t>
  </si>
  <si>
    <t>(**)</t>
  </si>
  <si>
    <t>(***)</t>
  </si>
  <si>
    <t>(****)</t>
  </si>
  <si>
    <t>(*****)</t>
  </si>
  <si>
    <t>(******)</t>
  </si>
  <si>
    <t>CO2 emissions per kwh of electricity only (gCO2e/kWh)</t>
  </si>
  <si>
    <t>CO2</t>
  </si>
  <si>
    <t>Country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</si>
  <si>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</si>
  <si>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</si>
  <si>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</si>
  <si>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</si>
  <si>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</si>
  <si>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</si>
  <si>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</si>
  <si>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</si>
  <si>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</si>
  <si>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</si>
  <si>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</si>
  <si>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</si>
  <si>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</si>
  <si>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</si>
  <si>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</si>
  <si>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</si>
  <si>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</si>
  <si>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</si>
  <si>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</si>
  <si>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</si>
  <si>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</si>
  <si>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</si>
  <si>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</si>
  <si>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</si>
  <si>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</si>
  <si>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</si>
  <si>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</si>
  <si>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</si>
  <si>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</si>
  <si>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</si>
  <si>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</si>
  <si>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</si>
  <si>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</si>
  <si>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2018 residual</t>
  </si>
  <si>
    <t>2019 residual</t>
  </si>
  <si>
    <t>2020 residual</t>
  </si>
  <si>
    <t>2021 residual</t>
  </si>
  <si>
    <t>2022 residual</t>
  </si>
  <si>
    <t>2023 residual</t>
  </si>
  <si>
    <t xml:space="preserve">EF used        </t>
  </si>
  <si>
    <t>World</t>
  </si>
  <si>
    <t>OECD Total</t>
  </si>
  <si>
    <t>OECD Americas</t>
  </si>
  <si>
    <t>OECD Asia Oceania</t>
  </si>
  <si>
    <t>OECD Europe</t>
  </si>
  <si>
    <t>Africa</t>
  </si>
  <si>
    <t>Non-OECD Americas</t>
  </si>
  <si>
    <t>Middle East</t>
  </si>
  <si>
    <t>Non-OECD Europe and Eurasia</t>
  </si>
  <si>
    <t>Non-OECD Asia (excluding China)</t>
  </si>
  <si>
    <t>China (PR of China and Hong Kong China)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</si>
  <si>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</si>
  <si>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</si>
  <si>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</si>
  <si>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</si>
  <si>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</si>
  <si>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</si>
  <si>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</si>
  <si>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</si>
  <si>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</si>
  <si>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</si>
  <si>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Belarus</t>
  </si>
  <si>
    <t>Belgium</t>
  </si>
  <si>
    <t>Benin</t>
  </si>
  <si>
    <t>Plurinational State of Bolivia</t>
  </si>
  <si>
    <t>Bosnia and Herzegovina</t>
  </si>
  <si>
    <t>Botswana</t>
  </si>
  <si>
    <t>Brazil</t>
  </si>
  <si>
    <t>Brunei Darussalam</t>
  </si>
  <si>
    <t>Bulgaria</t>
  </si>
  <si>
    <t>Cambodia</t>
  </si>
  <si>
    <t>Cameroon</t>
  </si>
  <si>
    <t>Canada</t>
  </si>
  <si>
    <t>Chile</t>
  </si>
  <si>
    <t>People's Republic of China</t>
  </si>
  <si>
    <t>Colombia</t>
  </si>
  <si>
    <t>Republic of the Congo</t>
  </si>
  <si>
    <t>Democratic Republic of the Congo</t>
  </si>
  <si>
    <t>Costa Rica</t>
  </si>
  <si>
    <t>Cote d'Ivoire</t>
  </si>
  <si>
    <t>Croatia</t>
  </si>
  <si>
    <t>Cuba</t>
  </si>
  <si>
    <t>Curacao/Netherlands Antilles</t>
  </si>
  <si>
    <t>Cyprus</t>
  </si>
  <si>
    <t>Czechia</t>
  </si>
  <si>
    <t>Czech Republic</t>
  </si>
  <si>
    <t>Denmark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</si>
  <si>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</si>
  <si>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</si>
  <si>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</si>
  <si>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</si>
  <si>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</si>
  <si>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</si>
  <si>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</si>
  <si>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</si>
  <si>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Kingdom of Eswatini</t>
  </si>
  <si>
    <t>Finland</t>
  </si>
  <si>
    <t>France</t>
  </si>
  <si>
    <t>Gabon</t>
  </si>
  <si>
    <t>Georgia</t>
  </si>
  <si>
    <t>Germany</t>
  </si>
  <si>
    <t>Ghana</t>
  </si>
  <si>
    <t>Gibraltar</t>
  </si>
  <si>
    <t>Greece</t>
  </si>
  <si>
    <t>Guatemala</t>
  </si>
  <si>
    <t>Guyana</t>
  </si>
  <si>
    <t>Haiti</t>
  </si>
  <si>
    <t>Honduras</t>
  </si>
  <si>
    <t>Hong Kong (China)</t>
  </si>
  <si>
    <t>Hungary</t>
  </si>
  <si>
    <t>Iceland</t>
  </si>
  <si>
    <t>India</t>
  </si>
  <si>
    <t>Indonesia</t>
  </si>
  <si>
    <t>Islamic Republic of 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</si>
  <si>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</si>
  <si>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</si>
  <si>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</si>
  <si>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</si>
  <si>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</si>
  <si>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</si>
  <si>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</si>
  <si>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</si>
  <si>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</si>
  <si>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</t>
  </si>
  <si>
    <t>Democratic People's Republic of Korea</t>
  </si>
  <si>
    <t>Kosovo</t>
  </si>
  <si>
    <t>Kuwait</t>
  </si>
  <si>
    <t>Kyrgyzstan</t>
  </si>
  <si>
    <t>Lao People's Democratic Republic</t>
  </si>
  <si>
    <t>Latvia</t>
  </si>
  <si>
    <t>Lebanon</t>
  </si>
  <si>
    <t>Libya</t>
  </si>
  <si>
    <t>Lithuania</t>
  </si>
  <si>
    <t>Luxembourg</t>
  </si>
  <si>
    <t>Madagascar</t>
  </si>
  <si>
    <t>Malaysia</t>
  </si>
  <si>
    <t>Malta</t>
  </si>
  <si>
    <t>Mauritius</t>
  </si>
  <si>
    <t>Mexico</t>
  </si>
  <si>
    <t>Republic of 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</si>
  <si>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</si>
  <si>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</si>
  <si>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</si>
  <si>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</si>
  <si>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</si>
  <si>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</si>
  <si>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</si>
  <si>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 (the)</t>
  </si>
  <si>
    <t>Netherlands</t>
  </si>
  <si>
    <t>New Zealand</t>
  </si>
  <si>
    <t>Nicaragua</t>
  </si>
  <si>
    <t>Niger</t>
  </si>
  <si>
    <t>Nigeria</t>
  </si>
  <si>
    <t>Republic of 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</si>
  <si>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</si>
  <si>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</si>
  <si>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</si>
  <si>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</si>
  <si>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</si>
  <si>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</si>
  <si>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</si>
  <si>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</si>
  <si>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</si>
  <si>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</si>
  <si>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</si>
  <si>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</si>
  <si>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</si>
  <si>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Saudi Arabia</t>
  </si>
  <si>
    <t>Senegal</t>
  </si>
  <si>
    <t>Serbia</t>
  </si>
  <si>
    <t>Singapore</t>
  </si>
  <si>
    <t>Slovak Republic</t>
  </si>
  <si>
    <t>South Africa</t>
  </si>
  <si>
    <t>Spain</t>
  </si>
  <si>
    <t>Sri Lanka</t>
  </si>
  <si>
    <t>South Sudan</t>
  </si>
  <si>
    <t>Sudan</t>
  </si>
  <si>
    <t>Suriname</t>
  </si>
  <si>
    <t>Sweden</t>
  </si>
  <si>
    <t>Switzerland</t>
  </si>
  <si>
    <t>Syrian Arab Republic</t>
  </si>
  <si>
    <t>Chinese Taipei</t>
  </si>
  <si>
    <t>Tajikistan</t>
  </si>
  <si>
    <t>United Republic of Tanzania</t>
  </si>
  <si>
    <t>Thailand</t>
  </si>
  <si>
    <t>Togo</t>
  </si>
  <si>
    <t>Trinidad and Tobago</t>
  </si>
  <si>
    <t>Tunisia</t>
  </si>
  <si>
    <t>Republic of Türkiye</t>
  </si>
  <si>
    <t>Turkmenistan</t>
  </si>
  <si>
    <t>United Arab Emirates</t>
  </si>
  <si>
    <t>Uganda</t>
  </si>
  <si>
    <t>United Kingdom of Great Britain and Northern Ireland (the)</t>
  </si>
  <si>
    <t>United Kingdom</t>
  </si>
  <si>
    <t>Ukraine</t>
  </si>
  <si>
    <t>Uruguay</t>
  </si>
  <si>
    <t>United States</t>
  </si>
  <si>
    <t>Uzbekistan</t>
  </si>
  <si>
    <t>Bolivarian Republic of Venezuela</t>
  </si>
  <si>
    <t>Viet Nam</t>
  </si>
  <si>
    <t>Yemen</t>
  </si>
  <si>
    <t>Zambia</t>
  </si>
  <si>
    <t>Zimbabwe</t>
  </si>
  <si>
    <t>Other Africa</t>
  </si>
  <si>
    <t>Other non-OECD Americas</t>
  </si>
  <si>
    <t>Other non-OECD Asia</t>
  </si>
  <si>
    <t>Americas (UN)</t>
  </si>
  <si>
    <t>Asia (UN)</t>
  </si>
  <si>
    <t>Europe (UN)</t>
  </si>
  <si>
    <t>Oceania (UN)</t>
  </si>
  <si>
    <t>Non-OECD Total</t>
  </si>
  <si>
    <t>IEA Total</t>
  </si>
  <si>
    <t>IEA and Accession/Association countries</t>
  </si>
  <si>
    <t>European Union (with UK)</t>
  </si>
  <si>
    <t>European Union</t>
  </si>
  <si>
    <t>FSU 15</t>
  </si>
  <si>
    <t>Former Yugoslavia</t>
  </si>
  <si>
    <t>Annex I Countries (UNFCCC)</t>
  </si>
  <si>
    <t>Annex II Countries (UNFCCC)</t>
  </si>
  <si>
    <t>Annex II North America (UNFCCC)</t>
  </si>
  <si>
    <t>Annex II Europe (UNFCCC)</t>
  </si>
  <si>
    <t>Annex II Asia Oceania (UNFCCC)</t>
  </si>
  <si>
    <t>Annex I EIT (UNFCCC)</t>
  </si>
  <si>
    <t>Non-annex I Countries (UNFCCC)</t>
  </si>
  <si>
    <t>Annex B Countries (Kyoto Protocol)</t>
  </si>
  <si>
    <t>OPEC</t>
  </si>
  <si>
    <t>ASEAN</t>
  </si>
  <si>
    <t>G7</t>
  </si>
  <si>
    <t>G8</t>
  </si>
  <si>
    <t>G20</t>
  </si>
  <si>
    <t>Burkina Faso*</t>
  </si>
  <si>
    <t>Chad*</t>
  </si>
  <si>
    <t>Mauritania*</t>
  </si>
  <si>
    <t>Palestinian Authority*</t>
  </si>
  <si>
    <t>Mali*</t>
  </si>
  <si>
    <t>Greenland*</t>
  </si>
  <si>
    <t xml:space="preserve">(*) source : European Residual Mixes 2018 par Association of Issuing Bodies (AIB) (28-05-2019)
 </t>
  </si>
  <si>
    <t xml:space="preserve">(**) source : European Residual Mixes 2019 par Association of Issuing Bodies (AIB) (29-05-2020)
 </t>
  </si>
  <si>
    <t xml:space="preserve">(***) source : European Residual Mixes 2020 par Association of Issuing Bodies (AIB) (31-05-2021)
 </t>
  </si>
  <si>
    <t xml:space="preserve">(****) source : European Residual Mixes 2021 par Association of Issuing Bodies (AIB) (31-05-2022)
 </t>
  </si>
  <si>
    <t xml:space="preserve">(*****) source : European Residual Mixes 2021 par Association of Issuing Bodies (AIB) (31-05-2023)
 </t>
  </si>
  <si>
    <t xml:space="preserve">(******) source : European Residual Mixes 2023 par Association of Issuing Bodies (AIB) (06-06-2024) https://www.aib-net.org/facts/european-residual-mix/2023
 </t>
  </si>
  <si>
    <t>Memo: G20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</si>
</sst>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"/>
    <numFmt numFmtId="165" formatCode="#\ ##0&quot; ton CO2e / year avoided&quot;"/>
    <numFmt numFmtId="166" formatCode="&quot;@ &quot;#\ ##0&quot; USD / ton CO2e*&quot;"/>
    <numFmt numFmtId="167" formatCode="_-* #,##0_-;\-* #,##0_-;_-* &quot;-&quot;??_-;_-@_-"/>
    <numFmt numFmtId="168" formatCode="0.000000"/>
  </numFmts>
  <fonts count="7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5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0"/>
      <name val="Arial"/>
      <family val="2"/>
    </font>
    <font>
      <vertAlign val="superscript"/>
      <sz val="12"/>
      <color theme="0" tint="-0.499984740745262"/>
      <name val="Calibri"/>
      <family val="2"/>
      <scheme val="minor"/>
    </font>
    <font>
      <i/>
      <vertAlign val="superscript"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</font>
    <font>
      <i/>
      <vertAlign val="superscript"/>
      <sz val="12"/>
      <color theme="0" tint="-0.499984740745262"/>
      <name val="Calibri"/>
      <family val="2"/>
    </font>
    <font>
      <b/>
      <sz val="22"/>
      <color theme="1" tint="0.499984740745262"/>
      <name val="Calibri"/>
      <family val="2"/>
      <scheme val="minor"/>
    </font>
    <font>
      <sz val="14"/>
      <color theme="4"/>
      <name val="Calibri"/>
      <family val="2"/>
      <scheme val="minor"/>
    </font>
    <font>
      <sz val="16"/>
      <color theme="5"/>
      <name val="Calibri"/>
      <family val="2"/>
      <scheme val="minor"/>
    </font>
    <font>
      <sz val="22"/>
      <color theme="1" tint="0.499984740745262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i/>
      <vertAlign val="superscript"/>
      <sz val="16"/>
      <color theme="0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rgb="FF92D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vertAlign val="subscript"/>
      <sz val="16"/>
      <color theme="4" tint="-0.249977111117893"/>
      <name val="Calibri"/>
      <family val="2"/>
      <scheme val="minor"/>
    </font>
    <font>
      <b/>
      <vertAlign val="subscript"/>
      <sz val="22"/>
      <color theme="1" tint="0.499984740745262"/>
      <name val="Calibri"/>
      <family val="2"/>
      <scheme val="minor"/>
    </font>
    <font>
      <b/>
      <vertAlign val="subscript"/>
      <sz val="12"/>
      <color theme="1" tint="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b/>
      <vertAlign val="subscript"/>
      <sz val="10"/>
      <color theme="0" tint="-0.499984740745262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vertAlign val="subscript"/>
      <sz val="11"/>
      <color theme="8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i/>
      <sz val="26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DE4E3"/>
        <bgColor indexed="64"/>
      </patternFill>
    </fill>
    <fill>
      <patternFill patternType="solid">
        <fgColor rgb="FFEFF2F1"/>
        <bgColor indexed="64"/>
      </patternFill>
    </fill>
    <fill>
      <patternFill patternType="solid">
        <fgColor rgb="FF97B2A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5"/>
      </right>
      <top/>
      <bottom style="dotted">
        <color theme="5"/>
      </bottom>
      <diagonal/>
    </border>
    <border>
      <left/>
      <right/>
      <top/>
      <bottom style="dotted">
        <color theme="5"/>
      </bottom>
      <diagonal/>
    </border>
    <border>
      <left style="thin">
        <color theme="5"/>
      </left>
      <right/>
      <top/>
      <bottom style="dotted">
        <color theme="5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5"/>
      </left>
      <right style="thin">
        <color indexed="64"/>
      </right>
      <top/>
      <bottom/>
      <diagonal/>
    </border>
    <border>
      <left/>
      <right/>
      <top style="dotted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64">
    <xf numFmtId="0" fontId="0" fillId="0" borderId="0" xfId="0"/>
    <xf numFmtId="0" fontId="5" fillId="0" borderId="0" xfId="5" applyNumberFormat="1" applyFont="1"/>
    <xf numFmtId="0" fontId="20" fillId="4" borderId="9" xfId="0" applyFont="1" applyFill="1" applyBorder="1" applyAlignment="1">
      <alignment vertical="center"/>
    </xf>
    <xf numFmtId="0" fontId="20" fillId="4" borderId="10" xfId="0" applyFont="1" applyFill="1" applyBorder="1" applyAlignment="1">
      <alignment vertical="center" wrapText="1" shrinkToFit="1"/>
    </xf>
    <xf numFmtId="0" fontId="20" fillId="4" borderId="11" xfId="0" applyFont="1" applyFill="1" applyBorder="1" applyAlignment="1">
      <alignment vertical="center" wrapText="1" shrinkToFit="1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0" fontId="22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shrinkToFi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/>
    <xf numFmtId="49" fontId="16" fillId="3" borderId="5" xfId="0" quotePrefix="1" applyNumberFormat="1" applyFont="1" applyFill="1" applyBorder="1" applyAlignment="1">
      <alignment horizontal="left"/>
    </xf>
    <xf numFmtId="0" fontId="22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left" shrinkToFit="1"/>
    </xf>
    <xf numFmtId="164" fontId="0" fillId="0" borderId="0" xfId="0" applyNumberFormat="1"/>
    <xf numFmtId="0" fontId="24" fillId="3" borderId="0" xfId="0" applyFont="1" applyFill="1" applyAlignment="1">
      <alignment vertical="top" shrinkToFit="1"/>
    </xf>
    <xf numFmtId="0" fontId="22" fillId="3" borderId="0" xfId="0" applyFont="1" applyFill="1" applyAlignment="1">
      <alignment shrinkToFit="1"/>
    </xf>
    <xf numFmtId="0" fontId="0" fillId="3" borderId="4" xfId="0" applyFill="1" applyBorder="1"/>
    <xf numFmtId="3" fontId="0" fillId="0" borderId="0" xfId="0" applyNumberFormat="1"/>
    <xf numFmtId="0" fontId="21" fillId="5" borderId="0" xfId="0" applyFont="1" applyFill="1" applyAlignment="1">
      <alignment vertical="center" wrapText="1"/>
    </xf>
    <xf numFmtId="0" fontId="13" fillId="3" borderId="5" xfId="0" applyFont="1" applyFill="1" applyBorder="1" applyAlignment="1">
      <alignment shrinkToFit="1"/>
    </xf>
    <xf numFmtId="0" fontId="14" fillId="3" borderId="5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0" xfId="0" applyFill="1"/>
    <xf numFmtId="0" fontId="7" fillId="0" borderId="0" xfId="0" applyFont="1"/>
    <xf numFmtId="0" fontId="24" fillId="5" borderId="0" xfId="0" applyFont="1" applyFill="1" applyAlignment="1" applyProtection="1">
      <alignment vertical="top" shrinkToFit="1"/>
      <protection locked="0"/>
    </xf>
    <xf numFmtId="0" fontId="24" fillId="5" borderId="0" xfId="0" applyFont="1" applyFill="1" applyAlignment="1" applyProtection="1">
      <alignment horizontal="right" vertical="top" shrinkToFit="1"/>
      <protection locked="0"/>
    </xf>
    <xf numFmtId="0" fontId="0" fillId="6" borderId="0" xfId="0" applyFill="1"/>
    <xf numFmtId="14" fontId="0" fillId="6" borderId="0" xfId="0" applyNumberFormat="1" applyFill="1"/>
    <xf numFmtId="0" fontId="22" fillId="5" borderId="0" xfId="0" applyFont="1" applyFill="1" applyAlignment="1">
      <alignment shrinkToFit="1"/>
    </xf>
    <xf numFmtId="0" fontId="31" fillId="0" borderId="0" xfId="0" applyFont="1"/>
    <xf numFmtId="0" fontId="31" fillId="7" borderId="24" xfId="0" applyFont="1" applyFill="1" applyBorder="1"/>
    <xf numFmtId="0" fontId="31" fillId="5" borderId="0" xfId="0" applyFont="1" applyFill="1"/>
    <xf numFmtId="0" fontId="31" fillId="0" borderId="25" xfId="0" applyFont="1" applyBorder="1"/>
    <xf numFmtId="11" fontId="31" fillId="0" borderId="25" xfId="0" applyNumberFormat="1" applyFont="1" applyBorder="1"/>
    <xf numFmtId="0" fontId="31" fillId="0" borderId="26" xfId="0" applyFont="1" applyBorder="1"/>
    <xf numFmtId="0" fontId="31" fillId="0" borderId="27" xfId="0" applyFont="1" applyBorder="1"/>
    <xf numFmtId="11" fontId="32" fillId="0" borderId="0" xfId="0" applyNumberFormat="1" applyFont="1"/>
    <xf numFmtId="2" fontId="31" fillId="0" borderId="28" xfId="0" applyNumberFormat="1" applyFont="1" applyBorder="1"/>
    <xf numFmtId="11" fontId="31" fillId="0" borderId="0" xfId="0" applyNumberFormat="1" applyFont="1"/>
    <xf numFmtId="0" fontId="31" fillId="0" borderId="28" xfId="0" applyFont="1" applyBorder="1"/>
    <xf numFmtId="11" fontId="31" fillId="0" borderId="27" xfId="0" applyNumberFormat="1" applyFont="1" applyBorder="1"/>
    <xf numFmtId="0" fontId="32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11" fontId="31" fillId="0" borderId="30" xfId="0" applyNumberFormat="1" applyFont="1" applyBorder="1"/>
    <xf numFmtId="0" fontId="8" fillId="5" borderId="0" xfId="0" applyFont="1" applyFill="1" applyAlignment="1">
      <alignment horizontal="center"/>
    </xf>
    <xf numFmtId="0" fontId="24" fillId="5" borderId="0" xfId="0" applyFont="1" applyFill="1" applyAlignment="1">
      <alignment vertical="top" shrinkToFit="1"/>
    </xf>
    <xf numFmtId="0" fontId="8" fillId="5" borderId="0" xfId="0" applyFont="1" applyFill="1"/>
    <xf numFmtId="0" fontId="22" fillId="5" borderId="0" xfId="0" applyFont="1" applyFill="1" applyAlignment="1">
      <alignment horizontal="center"/>
    </xf>
    <xf numFmtId="0" fontId="13" fillId="5" borderId="0" xfId="0" applyFont="1" applyFill="1" applyAlignment="1">
      <alignment shrinkToFit="1"/>
    </xf>
    <xf numFmtId="0" fontId="13" fillId="5" borderId="0" xfId="0" applyFont="1" applyFill="1" applyAlignment="1">
      <alignment horizontal="left" shrinkToFit="1"/>
    </xf>
    <xf numFmtId="0" fontId="14" fillId="5" borderId="0" xfId="0" applyFont="1" applyFill="1" applyAlignment="1">
      <alignment vertical="center"/>
    </xf>
    <xf numFmtId="0" fontId="29" fillId="8" borderId="2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30" fillId="5" borderId="36" xfId="0" applyFont="1" applyFill="1" applyBorder="1" applyProtection="1">
      <protection locked="0"/>
    </xf>
    <xf numFmtId="0" fontId="30" fillId="5" borderId="37" xfId="0" applyFont="1" applyFill="1" applyBorder="1" applyAlignment="1" applyProtection="1">
      <alignment horizontal="center"/>
      <protection locked="0"/>
    </xf>
    <xf numFmtId="4" fontId="30" fillId="8" borderId="38" xfId="0" applyNumberFormat="1" applyFont="1" applyFill="1" applyBorder="1" applyAlignment="1">
      <alignment horizontal="right"/>
    </xf>
    <xf numFmtId="0" fontId="30" fillId="5" borderId="39" xfId="0" applyFont="1" applyFill="1" applyBorder="1" applyAlignment="1" applyProtection="1">
      <alignment horizontal="center"/>
      <protection locked="0"/>
    </xf>
    <xf numFmtId="0" fontId="36" fillId="5" borderId="0" xfId="0" applyFont="1" applyFill="1"/>
    <xf numFmtId="0" fontId="40" fillId="3" borderId="8" xfId="0" applyFont="1" applyFill="1" applyBorder="1"/>
    <xf numFmtId="0" fontId="0" fillId="5" borderId="7" xfId="0" applyFill="1" applyBorder="1"/>
    <xf numFmtId="0" fontId="42" fillId="3" borderId="6" xfId="0" applyFont="1" applyFill="1" applyBorder="1"/>
    <xf numFmtId="0" fontId="34" fillId="5" borderId="0" xfId="10" applyFill="1"/>
    <xf numFmtId="0" fontId="40" fillId="9" borderId="46" xfId="0" applyFont="1" applyFill="1" applyBorder="1"/>
    <xf numFmtId="0" fontId="41" fillId="9" borderId="47" xfId="0" applyFont="1" applyFill="1" applyBorder="1"/>
    <xf numFmtId="0" fontId="40" fillId="3" borderId="5" xfId="0" applyFont="1" applyFill="1" applyBorder="1"/>
    <xf numFmtId="0" fontId="0" fillId="3" borderId="0" xfId="0" applyFill="1"/>
    <xf numFmtId="0" fontId="42" fillId="3" borderId="4" xfId="0" applyFont="1" applyFill="1" applyBorder="1"/>
    <xf numFmtId="2" fontId="43" fillId="12" borderId="48" xfId="0" applyNumberFormat="1" applyFont="1" applyFill="1" applyBorder="1" applyAlignment="1">
      <alignment horizontal="left" vertical="top" wrapText="1"/>
    </xf>
    <xf numFmtId="0" fontId="43" fillId="13" borderId="48" xfId="0" applyFont="1" applyFill="1" applyBorder="1" applyAlignment="1">
      <alignment horizontal="left" vertical="top" wrapText="1"/>
    </xf>
    <xf numFmtId="0" fontId="44" fillId="5" borderId="0" xfId="0" applyFont="1" applyFill="1"/>
    <xf numFmtId="0" fontId="0" fillId="9" borderId="49" xfId="0" applyFill="1" applyBorder="1"/>
    <xf numFmtId="0" fontId="0" fillId="9" borderId="50" xfId="0" applyFill="1" applyBorder="1"/>
    <xf numFmtId="0" fontId="0" fillId="9" borderId="51" xfId="0" applyFill="1" applyBorder="1"/>
    <xf numFmtId="0" fontId="0" fillId="3" borderId="52" xfId="0" applyFill="1" applyBorder="1"/>
    <xf numFmtId="0" fontId="0" fillId="3" borderId="53" xfId="0" applyFill="1" applyBorder="1"/>
    <xf numFmtId="0" fontId="42" fillId="3" borderId="54" xfId="0" applyFont="1" applyFill="1" applyBorder="1"/>
    <xf numFmtId="0" fontId="45" fillId="5" borderId="0" xfId="0" applyFont="1" applyFill="1"/>
    <xf numFmtId="0" fontId="43" fillId="12" borderId="48" xfId="0" applyFont="1" applyFill="1" applyBorder="1" applyAlignment="1">
      <alignment horizontal="left" vertical="top" wrapText="1"/>
    </xf>
    <xf numFmtId="0" fontId="0" fillId="9" borderId="46" xfId="0" applyFill="1" applyBorder="1"/>
    <xf numFmtId="0" fontId="0" fillId="9" borderId="0" xfId="0" applyFill="1"/>
    <xf numFmtId="0" fontId="0" fillId="9" borderId="47" xfId="0" applyFill="1" applyBorder="1"/>
    <xf numFmtId="0" fontId="0" fillId="3" borderId="5" xfId="0" applyFill="1" applyBorder="1"/>
    <xf numFmtId="0" fontId="0" fillId="9" borderId="55" xfId="0" applyFill="1" applyBorder="1"/>
    <xf numFmtId="0" fontId="0" fillId="9" borderId="56" xfId="0" applyFill="1" applyBorder="1"/>
    <xf numFmtId="0" fontId="47" fillId="9" borderId="57" xfId="0" applyFont="1" applyFill="1" applyBorder="1"/>
    <xf numFmtId="0" fontId="0" fillId="3" borderId="3" xfId="0" applyFill="1" applyBorder="1"/>
    <xf numFmtId="0" fontId="0" fillId="3" borderId="2" xfId="0" applyFill="1" applyBorder="1"/>
    <xf numFmtId="0" fontId="48" fillId="3" borderId="1" xfId="0" applyFont="1" applyFill="1" applyBorder="1"/>
    <xf numFmtId="0" fontId="49" fillId="14" borderId="59" xfId="0" applyFont="1" applyFill="1" applyBorder="1" applyAlignment="1">
      <alignment horizontal="left" vertical="center" wrapText="1" readingOrder="1"/>
    </xf>
    <xf numFmtId="0" fontId="0" fillId="4" borderId="60" xfId="0" applyFill="1" applyBorder="1"/>
    <xf numFmtId="0" fontId="50" fillId="4" borderId="61" xfId="0" applyFont="1" applyFill="1" applyBorder="1" applyAlignment="1">
      <alignment vertical="center"/>
    </xf>
    <xf numFmtId="0" fontId="49" fillId="14" borderId="63" xfId="0" applyFont="1" applyFill="1" applyBorder="1" applyAlignment="1">
      <alignment horizontal="left" vertical="center" wrapText="1" readingOrder="1"/>
    </xf>
    <xf numFmtId="0" fontId="0" fillId="4" borderId="64" xfId="0" applyFill="1" applyBorder="1"/>
    <xf numFmtId="0" fontId="50" fillId="4" borderId="65" xfId="0" applyFont="1" applyFill="1" applyBorder="1" applyAlignment="1">
      <alignment vertical="center"/>
    </xf>
    <xf numFmtId="0" fontId="52" fillId="4" borderId="65" xfId="0" applyFont="1" applyFill="1" applyBorder="1" applyAlignment="1">
      <alignment vertical="center" wrapText="1" shrinkToFit="1"/>
    </xf>
    <xf numFmtId="0" fontId="52" fillId="4" borderId="66" xfId="0" applyFont="1" applyFill="1" applyBorder="1" applyAlignment="1">
      <alignment vertical="center"/>
    </xf>
    <xf numFmtId="0" fontId="40" fillId="9" borderId="67" xfId="0" applyFont="1" applyFill="1" applyBorder="1"/>
    <xf numFmtId="0" fontId="41" fillId="9" borderId="69" xfId="0" applyFont="1" applyFill="1" applyBorder="1"/>
    <xf numFmtId="0" fontId="0" fillId="5" borderId="5" xfId="0" applyFill="1" applyBorder="1"/>
    <xf numFmtId="0" fontId="40" fillId="9" borderId="0" xfId="0" applyFont="1" applyFill="1"/>
    <xf numFmtId="2" fontId="45" fillId="11" borderId="0" xfId="0" applyNumberFormat="1" applyFont="1" applyFill="1"/>
    <xf numFmtId="0" fontId="38" fillId="9" borderId="50" xfId="0" applyFont="1" applyFill="1" applyBorder="1"/>
    <xf numFmtId="0" fontId="0" fillId="3" borderId="70" xfId="0" applyFill="1" applyBorder="1"/>
    <xf numFmtId="0" fontId="0" fillId="3" borderId="71" xfId="0" applyFill="1" applyBorder="1"/>
    <xf numFmtId="0" fontId="48" fillId="3" borderId="72" xfId="0" applyFont="1" applyFill="1" applyBorder="1"/>
    <xf numFmtId="0" fontId="40" fillId="9" borderId="68" xfId="0" applyFont="1" applyFill="1" applyBorder="1"/>
    <xf numFmtId="2" fontId="0" fillId="11" borderId="68" xfId="0" applyNumberFormat="1" applyFill="1" applyBorder="1"/>
    <xf numFmtId="0" fontId="40" fillId="9" borderId="73" xfId="0" applyFont="1" applyFill="1" applyBorder="1"/>
    <xf numFmtId="0" fontId="0" fillId="9" borderId="74" xfId="0" applyFill="1" applyBorder="1"/>
    <xf numFmtId="0" fontId="47" fillId="9" borderId="75" xfId="0" applyFont="1" applyFill="1" applyBorder="1"/>
    <xf numFmtId="0" fontId="47" fillId="9" borderId="76" xfId="0" applyFont="1" applyFill="1" applyBorder="1"/>
    <xf numFmtId="1" fontId="53" fillId="0" borderId="0" xfId="0" applyNumberFormat="1" applyFont="1"/>
    <xf numFmtId="0" fontId="37" fillId="9" borderId="67" xfId="0" applyFont="1" applyFill="1" applyBorder="1"/>
    <xf numFmtId="2" fontId="54" fillId="11" borderId="68" xfId="0" applyNumberFormat="1" applyFont="1" applyFill="1" applyBorder="1"/>
    <xf numFmtId="2" fontId="54" fillId="15" borderId="68" xfId="0" applyNumberFormat="1" applyFont="1" applyFill="1" applyBorder="1"/>
    <xf numFmtId="0" fontId="39" fillId="9" borderId="69" xfId="0" applyFont="1" applyFill="1" applyBorder="1"/>
    <xf numFmtId="0" fontId="37" fillId="3" borderId="8" xfId="0" applyFont="1" applyFill="1" applyBorder="1"/>
    <xf numFmtId="167" fontId="38" fillId="5" borderId="7" xfId="11" applyNumberFormat="1" applyFont="1" applyFill="1" applyBorder="1"/>
    <xf numFmtId="0" fontId="38" fillId="3" borderId="7" xfId="0" applyFont="1" applyFill="1" applyBorder="1"/>
    <xf numFmtId="0" fontId="55" fillId="3" borderId="6" xfId="0" applyFont="1" applyFill="1" applyBorder="1"/>
    <xf numFmtId="2" fontId="43" fillId="13" borderId="48" xfId="0" applyNumberFormat="1" applyFont="1" applyFill="1" applyBorder="1" applyAlignment="1">
      <alignment horizontal="left" vertical="top" wrapText="1"/>
    </xf>
    <xf numFmtId="2" fontId="45" fillId="11" borderId="68" xfId="0" applyNumberFormat="1" applyFont="1" applyFill="1" applyBorder="1"/>
    <xf numFmtId="2" fontId="45" fillId="15" borderId="68" xfId="0" applyNumberFormat="1" applyFont="1" applyFill="1" applyBorder="1"/>
    <xf numFmtId="167" fontId="0" fillId="5" borderId="7" xfId="11" applyNumberFormat="1" applyFont="1" applyFill="1" applyBorder="1"/>
    <xf numFmtId="2" fontId="45" fillId="15" borderId="0" xfId="0" applyNumberFormat="1" applyFont="1" applyFill="1"/>
    <xf numFmtId="0" fontId="56" fillId="9" borderId="0" xfId="0" applyFont="1" applyFill="1"/>
    <xf numFmtId="0" fontId="0" fillId="5" borderId="77" xfId="0" applyFill="1" applyBorder="1"/>
    <xf numFmtId="167" fontId="45" fillId="5" borderId="0" xfId="11" applyNumberFormat="1" applyFont="1" applyFill="1" applyBorder="1"/>
    <xf numFmtId="0" fontId="42" fillId="3" borderId="0" xfId="0" applyFont="1" applyFill="1"/>
    <xf numFmtId="0" fontId="46" fillId="12" borderId="48" xfId="0" applyFont="1" applyFill="1" applyBorder="1" applyAlignment="1">
      <alignment horizontal="left" vertical="center" wrapText="1" readingOrder="1"/>
    </xf>
    <xf numFmtId="0" fontId="40" fillId="15" borderId="46" xfId="0" applyFont="1" applyFill="1" applyBorder="1"/>
    <xf numFmtId="0" fontId="56" fillId="15" borderId="0" xfId="0" applyFont="1" applyFill="1"/>
    <xf numFmtId="0" fontId="40" fillId="15" borderId="5" xfId="0" applyFont="1" applyFill="1" applyBorder="1"/>
    <xf numFmtId="167" fontId="45" fillId="15" borderId="0" xfId="11" applyNumberFormat="1" applyFont="1" applyFill="1" applyBorder="1"/>
    <xf numFmtId="0" fontId="0" fillId="15" borderId="0" xfId="0" applyFill="1"/>
    <xf numFmtId="0" fontId="42" fillId="15" borderId="0" xfId="0" applyFont="1" applyFill="1"/>
    <xf numFmtId="0" fontId="44" fillId="5" borderId="5" xfId="0" applyFont="1" applyFill="1" applyBorder="1"/>
    <xf numFmtId="0" fontId="55" fillId="0" borderId="53" xfId="0" applyFont="1" applyBorder="1" applyAlignment="1">
      <alignment vertical="center"/>
    </xf>
    <xf numFmtId="0" fontId="42" fillId="3" borderId="53" xfId="0" applyFont="1" applyFill="1" applyBorder="1" applyAlignment="1">
      <alignment vertical="center"/>
    </xf>
    <xf numFmtId="0" fontId="54" fillId="16" borderId="0" xfId="0" applyFont="1" applyFill="1" applyAlignment="1">
      <alignment horizontal="left"/>
    </xf>
    <xf numFmtId="0" fontId="3" fillId="0" borderId="0" xfId="13"/>
    <xf numFmtId="0" fontId="46" fillId="12" borderId="58" xfId="0" applyFont="1" applyFill="1" applyBorder="1" applyAlignment="1">
      <alignment horizontal="left" wrapText="1" readingOrder="1"/>
    </xf>
    <xf numFmtId="0" fontId="46" fillId="13" borderId="48" xfId="0" applyFont="1" applyFill="1" applyBorder="1" applyAlignment="1">
      <alignment horizontal="left" wrapText="1" readingOrder="1"/>
    </xf>
    <xf numFmtId="0" fontId="43" fillId="13" borderId="48" xfId="0" applyFont="1" applyFill="1" applyBorder="1" applyAlignment="1">
      <alignment wrapText="1"/>
    </xf>
    <xf numFmtId="0" fontId="43" fillId="12" borderId="48" xfId="0" applyFont="1" applyFill="1" applyBorder="1" applyAlignment="1">
      <alignment horizontal="left" wrapText="1"/>
    </xf>
    <xf numFmtId="0" fontId="43" fillId="13" borderId="48" xfId="0" applyFont="1" applyFill="1" applyBorder="1" applyAlignment="1">
      <alignment horizontal="left" wrapText="1"/>
    </xf>
    <xf numFmtId="0" fontId="43" fillId="12" borderId="48" xfId="0" applyFont="1" applyFill="1" applyBorder="1" applyAlignment="1">
      <alignment wrapText="1"/>
    </xf>
    <xf numFmtId="2" fontId="43" fillId="12" borderId="48" xfId="0" applyNumberFormat="1" applyFont="1" applyFill="1" applyBorder="1" applyAlignment="1">
      <alignment horizontal="left" wrapText="1"/>
    </xf>
    <xf numFmtId="0" fontId="56" fillId="9" borderId="19" xfId="0" applyFont="1" applyFill="1" applyBorder="1" applyAlignment="1">
      <alignment vertical="center"/>
    </xf>
    <xf numFmtId="0" fontId="65" fillId="9" borderId="49" xfId="0" applyFont="1" applyFill="1" applyBorder="1"/>
    <xf numFmtId="0" fontId="43" fillId="13" borderId="48" xfId="0" applyFont="1" applyFill="1" applyBorder="1" applyAlignment="1">
      <alignment horizontal="left" vertical="center" wrapText="1"/>
    </xf>
    <xf numFmtId="0" fontId="43" fillId="12" borderId="48" xfId="0" applyFont="1" applyFill="1" applyBorder="1" applyAlignment="1">
      <alignment horizontal="left" vertical="center" wrapText="1"/>
    </xf>
    <xf numFmtId="2" fontId="45" fillId="9" borderId="0" xfId="0" applyNumberFormat="1" applyFont="1" applyFill="1"/>
    <xf numFmtId="2" fontId="0" fillId="9" borderId="68" xfId="0" applyNumberFormat="1" applyFill="1" applyBorder="1"/>
    <xf numFmtId="0" fontId="40" fillId="9" borderId="78" xfId="0" applyFont="1" applyFill="1" applyBorder="1"/>
    <xf numFmtId="0" fontId="40" fillId="15" borderId="0" xfId="0" applyFont="1" applyFill="1"/>
    <xf numFmtId="0" fontId="37" fillId="9" borderId="68" xfId="0" applyFont="1" applyFill="1" applyBorder="1"/>
    <xf numFmtId="0" fontId="67" fillId="12" borderId="48" xfId="0" applyFont="1" applyFill="1" applyBorder="1" applyAlignment="1">
      <alignment horizontal="left" wrapText="1"/>
    </xf>
    <xf numFmtId="168" fontId="43" fillId="12" borderId="48" xfId="0" applyNumberFormat="1" applyFont="1" applyFill="1" applyBorder="1" applyAlignment="1">
      <alignment horizontal="left" wrapText="1"/>
    </xf>
    <xf numFmtId="0" fontId="0" fillId="6" borderId="0" xfId="0" applyFill="1" applyAlignment="1">
      <alignment vertical="top"/>
    </xf>
    <xf numFmtId="14" fontId="0" fillId="6" borderId="0" xfId="0" applyNumberFormat="1" applyFill="1" applyAlignment="1">
      <alignment vertical="top"/>
    </xf>
    <xf numFmtId="0" fontId="69" fillId="0" borderId="0" xfId="0" applyFont="1"/>
    <xf numFmtId="0" fontId="70" fillId="0" borderId="19" xfId="13" applyFont="1" applyBorder="1" applyAlignment="1">
      <alignment horizontal="center" vertical="top"/>
    </xf>
    <xf numFmtId="0" fontId="70" fillId="0" borderId="0" xfId="13" quotePrefix="1" applyFont="1" applyAlignment="1">
      <alignment horizontal="center" vertical="top"/>
    </xf>
    <xf numFmtId="0" fontId="2" fillId="0" borderId="0" xfId="2" applyNumberFormat="1" applyFont="1" applyFill="1" applyBorder="1"/>
    <xf numFmtId="0" fontId="70" fillId="0" borderId="0" xfId="13" applyFont="1" applyAlignment="1">
      <alignment horizontal="center" vertical="top"/>
    </xf>
    <xf numFmtId="0" fontId="70" fillId="0" borderId="0" xfId="14" applyNumberFormat="1" applyFont="1" applyFill="1" applyBorder="1"/>
    <xf numFmtId="0" fontId="70" fillId="0" borderId="0" xfId="5" applyNumberFormat="1" applyFont="1" applyFill="1" applyBorder="1" applyAlignment="1">
      <alignment wrapText="1"/>
    </xf>
    <xf numFmtId="9" fontId="70" fillId="0" borderId="0" xfId="5" applyFont="1" applyFill="1" applyBorder="1"/>
    <xf numFmtId="0" fontId="70" fillId="0" borderId="0" xfId="5" applyNumberFormat="1" applyFont="1" applyFill="1" applyBorder="1"/>
    <xf numFmtId="0" fontId="9" fillId="17" borderId="79" xfId="1" applyFont="1" applyFill="1" applyBorder="1" applyAlignment="1" applyProtection="1"/>
    <xf numFmtId="0" fontId="9" fillId="17" borderId="80" xfId="2" applyNumberFormat="1" applyFont="1" applyFill="1" applyBorder="1" applyAlignment="1">
      <alignment horizontal="center"/>
    </xf>
    <xf numFmtId="0" fontId="9" fillId="17" borderId="80" xfId="13" applyFont="1" applyFill="1" applyBorder="1" applyAlignment="1">
      <alignment horizontal="center"/>
    </xf>
    <xf numFmtId="0" fontId="9" fillId="17" borderId="81" xfId="13" applyFont="1" applyFill="1" applyBorder="1" applyAlignment="1">
      <alignment horizontal="center" wrapText="1"/>
    </xf>
    <xf numFmtId="0" fontId="9" fillId="17" borderId="82" xfId="13" applyFont="1" applyFill="1" applyBorder="1" applyAlignment="1">
      <alignment horizontal="center" wrapText="1"/>
    </xf>
    <xf numFmtId="0" fontId="5" fillId="18" borderId="79" xfId="12" applyNumberFormat="1" applyFont="1" applyFill="1" applyBorder="1"/>
    <xf numFmtId="0" fontId="5" fillId="18" borderId="80" xfId="12" applyNumberFormat="1" applyFont="1" applyFill="1" applyBorder="1"/>
    <xf numFmtId="2" fontId="5" fillId="18" borderId="80" xfId="5" applyNumberFormat="1" applyFont="1" applyFill="1" applyBorder="1"/>
    <xf numFmtId="0" fontId="5" fillId="0" borderId="79" xfId="12" applyNumberFormat="1" applyFont="1" applyBorder="1"/>
    <xf numFmtId="0" fontId="5" fillId="0" borderId="80" xfId="12" applyNumberFormat="1" applyFont="1" applyBorder="1"/>
    <xf numFmtId="2" fontId="5" fillId="0" borderId="80" xfId="5" applyNumberFormat="1" applyFont="1" applyBorder="1"/>
    <xf numFmtId="0" fontId="5" fillId="18" borderId="79" xfId="14" applyNumberFormat="1" applyFont="1" applyFill="1" applyBorder="1"/>
    <xf numFmtId="2" fontId="5" fillId="18" borderId="80" xfId="14" applyNumberFormat="1" applyFont="1" applyFill="1" applyBorder="1"/>
    <xf numFmtId="0" fontId="5" fillId="0" borderId="79" xfId="14" applyNumberFormat="1" applyFont="1" applyBorder="1"/>
    <xf numFmtId="2" fontId="5" fillId="0" borderId="80" xfId="14" applyNumberFormat="1" applyFont="1" applyBorder="1"/>
    <xf numFmtId="0" fontId="9" fillId="17" borderId="80" xfId="13" applyFont="1" applyFill="1" applyBorder="1" applyAlignment="1">
      <alignment horizontal="center" wrapText="1"/>
    </xf>
    <xf numFmtId="0" fontId="2" fillId="0" borderId="20" xfId="13" quotePrefix="1" applyFont="1" applyBorder="1" applyAlignment="1">
      <alignment horizontal="center" vertical="top"/>
    </xf>
    <xf numFmtId="0" fontId="2" fillId="0" borderId="20" xfId="13" applyFont="1" applyBorder="1" applyAlignment="1">
      <alignment horizontal="center" vertical="top"/>
    </xf>
    <xf numFmtId="2" fontId="5" fillId="18" borderId="81" xfId="5" applyNumberFormat="1" applyFont="1" applyFill="1" applyBorder="1" applyAlignment="1">
      <alignment horizontal="center"/>
    </xf>
    <xf numFmtId="2" fontId="5" fillId="18" borderId="80" xfId="5" applyNumberFormat="1" applyFont="1" applyFill="1" applyBorder="1" applyAlignment="1">
      <alignment horizontal="center"/>
    </xf>
    <xf numFmtId="2" fontId="71" fillId="18" borderId="82" xfId="5" applyNumberFormat="1" applyFont="1" applyFill="1" applyBorder="1" applyAlignment="1">
      <alignment horizontal="center"/>
    </xf>
    <xf numFmtId="2" fontId="5" fillId="0" borderId="81" xfId="5" applyNumberFormat="1" applyFont="1" applyBorder="1" applyAlignment="1">
      <alignment horizontal="center"/>
    </xf>
    <xf numFmtId="2" fontId="5" fillId="0" borderId="80" xfId="5" applyNumberFormat="1" applyFont="1" applyBorder="1" applyAlignment="1">
      <alignment horizontal="center"/>
    </xf>
    <xf numFmtId="2" fontId="71" fillId="0" borderId="82" xfId="5" applyNumberFormat="1" applyFont="1" applyBorder="1" applyAlignment="1">
      <alignment horizontal="center"/>
    </xf>
    <xf numFmtId="0" fontId="3" fillId="0" borderId="19" xfId="13" applyBorder="1" applyAlignment="1">
      <alignment horizontal="center"/>
    </xf>
    <xf numFmtId="0" fontId="3" fillId="0" borderId="0" xfId="13" applyAlignment="1">
      <alignment horizontal="center"/>
    </xf>
    <xf numFmtId="0" fontId="29" fillId="0" borderId="20" xfId="13" applyFont="1" applyBorder="1" applyAlignment="1">
      <alignment horizontal="center"/>
    </xf>
    <xf numFmtId="0" fontId="3" fillId="0" borderId="20" xfId="13" applyBorder="1" applyAlignment="1">
      <alignment horizontal="center"/>
    </xf>
    <xf numFmtId="0" fontId="29" fillId="0" borderId="0" xfId="13" applyFont="1" applyAlignment="1">
      <alignment horizontal="center"/>
    </xf>
    <xf numFmtId="0" fontId="29" fillId="0" borderId="0" xfId="13" applyFont="1"/>
    <xf numFmtId="0" fontId="71" fillId="18" borderId="80" xfId="12" applyNumberFormat="1" applyFont="1" applyFill="1" applyBorder="1"/>
    <xf numFmtId="0" fontId="71" fillId="0" borderId="80" xfId="12" applyNumberFormat="1" applyFont="1" applyBorder="1"/>
    <xf numFmtId="2" fontId="71" fillId="18" borderId="80" xfId="5" applyNumberFormat="1" applyFont="1" applyFill="1" applyBorder="1"/>
    <xf numFmtId="2" fontId="71" fillId="0" borderId="80" xfId="5" applyNumberFormat="1" applyFont="1" applyBorder="1"/>
    <xf numFmtId="0" fontId="72" fillId="3" borderId="0" xfId="0" applyFont="1" applyFill="1" applyAlignment="1">
      <alignment vertical="center" shrinkToFit="1"/>
    </xf>
    <xf numFmtId="0" fontId="24" fillId="3" borderId="0" xfId="0" applyFont="1" applyFill="1" applyAlignment="1">
      <alignment vertical="top" wrapText="1" shrinkToFit="1"/>
    </xf>
    <xf numFmtId="0" fontId="73" fillId="3" borderId="0" xfId="0" applyFont="1" applyFill="1" applyAlignment="1">
      <alignment vertical="top" wrapText="1" shrinkToFit="1"/>
    </xf>
    <xf numFmtId="0" fontId="5" fillId="0" borderId="0" xfId="12" applyNumberFormat="1" applyFont="1"/>
    <xf numFmtId="0" fontId="5" fillId="0" borderId="0" xfId="12" applyNumberFormat="1" applyFont="1" applyFill="1"/>
    <xf numFmtId="14" fontId="0" fillId="19" borderId="0" xfId="0" applyNumberFormat="1" applyFill="1"/>
    <xf numFmtId="0" fontId="0" fillId="19" borderId="0" xfId="0" applyFill="1"/>
    <xf numFmtId="0" fontId="26" fillId="2" borderId="19" xfId="0" applyFont="1" applyFill="1" applyBorder="1"/>
    <xf numFmtId="0" fontId="26" fillId="2" borderId="20" xfId="0" applyFont="1" applyFill="1" applyBorder="1" applyAlignment="1">
      <alignment shrinkToFit="1"/>
    </xf>
    <xf numFmtId="0" fontId="8" fillId="2" borderId="19" xfId="0" applyFont="1" applyFill="1" applyBorder="1"/>
    <xf numFmtId="0" fontId="0" fillId="2" borderId="20" xfId="0" applyFill="1" applyBorder="1"/>
    <xf numFmtId="0" fontId="8" fillId="2" borderId="21" xfId="0" applyFont="1" applyFill="1" applyBorder="1"/>
    <xf numFmtId="0" fontId="0" fillId="2" borderId="22" xfId="0" applyFill="1" applyBorder="1"/>
    <xf numFmtId="2" fontId="0" fillId="11" borderId="0" xfId="0" applyNumberFormat="1" applyFill="1"/>
    <xf numFmtId="0" fontId="41" fillId="9" borderId="45" xfId="0" applyFont="1" applyFill="1" applyBorder="1"/>
    <xf numFmtId="2" fontId="0" fillId="11" borderId="44" xfId="0" applyNumberFormat="1" applyFill="1" applyBorder="1"/>
    <xf numFmtId="0" fontId="40" fillId="9" borderId="43" xfId="0" applyFont="1" applyFill="1" applyBorder="1"/>
    <xf numFmtId="0" fontId="39" fillId="9" borderId="42" xfId="0" applyFont="1" applyFill="1" applyBorder="1"/>
    <xf numFmtId="2" fontId="38" fillId="10" borderId="41" xfId="0" applyNumberFormat="1" applyFont="1" applyFill="1" applyBorder="1"/>
    <xf numFmtId="0" fontId="37" fillId="9" borderId="40" xfId="0" applyFont="1" applyFill="1" applyBorder="1"/>
    <xf numFmtId="0" fontId="5" fillId="0" borderId="79" xfId="5" applyNumberFormat="1" applyFont="1" applyBorder="1"/>
    <xf numFmtId="0" fontId="5" fillId="18" borderId="79" xfId="5" applyNumberFormat="1" applyFont="1" applyFill="1" applyBorder="1"/>
    <xf numFmtId="0" fontId="43" fillId="14" borderId="63" xfId="0" applyFont="1" applyFill="1" applyBorder="1" applyAlignment="1">
      <alignment vertical="top" wrapText="1"/>
    </xf>
    <xf numFmtId="0" fontId="43" fillId="14" borderId="59" xfId="0" applyFont="1" applyFill="1" applyBorder="1" applyAlignment="1">
      <alignment vertical="top" wrapText="1"/>
    </xf>
    <xf numFmtId="0" fontId="49" fillId="14" borderId="63" xfId="0" applyFont="1" applyFill="1" applyBorder="1" applyAlignment="1">
      <alignment horizontal="left" vertical="center" wrapText="1" readingOrder="1"/>
    </xf>
    <xf numFmtId="0" fontId="49" fillId="14" borderId="59" xfId="0" applyFont="1" applyFill="1" applyBorder="1" applyAlignment="1">
      <alignment horizontal="left" vertical="center" wrapText="1" readingOrder="1"/>
    </xf>
    <xf numFmtId="0" fontId="51" fillId="4" borderId="62" xfId="0" applyFont="1" applyFill="1" applyBorder="1" applyAlignment="1">
      <alignment horizontal="right" vertical="center"/>
    </xf>
    <xf numFmtId="0" fontId="51" fillId="4" borderId="61" xfId="0" applyFont="1" applyFill="1" applyBorder="1" applyAlignment="1">
      <alignment horizontal="right" vertical="center"/>
    </xf>
    <xf numFmtId="0" fontId="51" fillId="0" borderId="61" xfId="0" applyFont="1" applyBorder="1" applyAlignment="1" applyProtection="1">
      <alignment horizontal="left" vertical="center" indent="1" shrinkToFit="1"/>
      <protection locked="0"/>
    </xf>
    <xf numFmtId="0" fontId="33" fillId="0" borderId="0" xfId="0" applyFont="1" applyAlignment="1">
      <alignment horizontal="left"/>
    </xf>
    <xf numFmtId="0" fontId="22" fillId="5" borderId="0" xfId="0" applyFont="1" applyFill="1" applyAlignment="1">
      <alignment horizontal="left" shrinkToFi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 wrapText="1"/>
    </xf>
    <xf numFmtId="0" fontId="28" fillId="8" borderId="3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25" fillId="2" borderId="17" xfId="0" applyNumberFormat="1" applyFont="1" applyFill="1" applyBorder="1" applyAlignment="1">
      <alignment horizontal="center"/>
    </xf>
    <xf numFmtId="165" fontId="25" fillId="2" borderId="18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left" shrinkToFit="1"/>
    </xf>
    <xf numFmtId="0" fontId="18" fillId="0" borderId="0" xfId="0" applyFont="1" applyAlignment="1">
      <alignment horizontal="left" shrinkToFit="1"/>
    </xf>
    <xf numFmtId="0" fontId="14" fillId="0" borderId="0" xfId="0" applyFont="1" applyAlignment="1">
      <alignment horizontal="left" shrinkToFit="1"/>
    </xf>
    <xf numFmtId="0" fontId="23" fillId="0" borderId="13" xfId="0" applyFont="1" applyBorder="1" applyAlignment="1" applyProtection="1">
      <alignment horizontal="left" vertical="center" indent="1" shrinkToFit="1"/>
      <protection locked="0"/>
    </xf>
    <xf numFmtId="0" fontId="23" fillId="0" borderId="14" xfId="0" applyFont="1" applyBorder="1" applyAlignment="1" applyProtection="1">
      <alignment horizontal="left" vertical="center" indent="1" shrinkToFit="1"/>
      <protection locked="0"/>
    </xf>
    <xf numFmtId="0" fontId="23" fillId="4" borderId="12" xfId="0" applyFont="1" applyFill="1" applyBorder="1" applyAlignment="1">
      <alignment horizontal="right" vertical="center"/>
    </xf>
    <xf numFmtId="0" fontId="23" fillId="4" borderId="13" xfId="0" applyFont="1" applyFill="1" applyBorder="1" applyAlignment="1">
      <alignment horizontal="right" vertical="center"/>
    </xf>
    <xf numFmtId="166" fontId="25" fillId="2" borderId="19" xfId="0" applyNumberFormat="1" applyFont="1" applyFill="1" applyBorder="1" applyAlignment="1">
      <alignment horizontal="center" vertical="top"/>
    </xf>
    <xf numFmtId="166" fontId="25" fillId="2" borderId="20" xfId="0" applyNumberFormat="1" applyFont="1" applyFill="1" applyBorder="1" applyAlignment="1">
      <alignment horizontal="center" vertical="top"/>
    </xf>
    <xf numFmtId="0" fontId="8" fillId="0" borderId="0" xfId="0" applyFont="1" applyAlignment="1" applyProtection="1">
      <alignment horizontal="right" vertical="center" indent="1" shrinkToFit="1"/>
      <protection locked="0"/>
    </xf>
    <xf numFmtId="0" fontId="14" fillId="3" borderId="0" xfId="0" applyFont="1" applyFill="1" applyAlignment="1">
      <alignment horizontal="right" vertical="top" shrinkToFit="1"/>
    </xf>
    <xf numFmtId="0" fontId="22" fillId="3" borderId="0" xfId="0" applyFont="1" applyFill="1" applyAlignment="1">
      <alignment horizontal="left" shrinkToFit="1"/>
    </xf>
    <xf numFmtId="0" fontId="57" fillId="5" borderId="0" xfId="0" applyFont="1" applyFill="1" applyAlignment="1">
      <alignment horizontal="left" shrinkToFit="1"/>
    </xf>
    <xf numFmtId="14" fontId="0" fillId="6" borderId="0" xfId="0" applyNumberFormat="1" applyFill="1" applyAlignment="1">
      <alignment horizontal="left" vertical="top" wrapText="1"/>
    </xf>
  </cellXfs>
  <cellStyles count="15">
    <cellStyle name="Hyperlink 2" xfId="1" xr:uid="{00000000-0005-0000-0000-000000000000}"/>
    <cellStyle name="Lien hypertexte" xfId="10" builtinId="8"/>
    <cellStyle name="Milliers" xfId="11" builtinId="3"/>
    <cellStyle name="Normal" xfId="0" builtinId="0"/>
    <cellStyle name="Normal 2" xfId="6" xr:uid="{00000000-0005-0000-0000-000003000000}"/>
    <cellStyle name="Normal 3" xfId="8" xr:uid="{00000000-0005-0000-0000-000004000000}"/>
    <cellStyle name="Normal 6" xfId="3" xr:uid="{00000000-0005-0000-0000-000005000000}"/>
    <cellStyle name="Normal 6 2" xfId="13" xr:uid="{80014F5F-F44F-41BF-9856-39E26B45C881}"/>
    <cellStyle name="Percent 10" xfId="4" xr:uid="{00000000-0005-0000-0000-000006000000}"/>
    <cellStyle name="Percent 12" xfId="2" xr:uid="{00000000-0005-0000-0000-000007000000}"/>
    <cellStyle name="Pourcentage" xfId="12" builtinId="5"/>
    <cellStyle name="Pourcentage 2" xfId="7" xr:uid="{00000000-0005-0000-0000-000008000000}"/>
    <cellStyle name="Pourcentage 2 2" xfId="5" xr:uid="{00000000-0005-0000-0000-000009000000}"/>
    <cellStyle name="Pourcentage 3" xfId="9" xr:uid="{00000000-0005-0000-0000-00000A000000}"/>
    <cellStyle name="Pourcentage 3 2" xfId="14" xr:uid="{EE954AD1-18FA-421E-AD7D-A6FDD299FBC4}"/>
  </cellStyles>
  <dxfs count="8">
    <dxf>
      <font>
        <b val="0"/>
        <i/>
        <color theme="0" tint="-0.499984740745262"/>
      </font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2 2" pivot="0" count="7" xr9:uid="{6B427608-F54A-41FA-90B7-4F62AB5D05AB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E36B6B"/>
      <color rgb="FFDD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</a:t>
            </a:r>
            <a:r>
              <a:rPr lang="fr-FR" baseline="0"/>
              <a:t> facteur émission élec (kgCO2e/Mwh)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 country'!$A$4</c:f>
              <c:strCache>
                <c:ptCount val="1"/>
                <c:pt idx="0">
                  <c:v>World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 country'!$B$3:$AF$3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'EF country'!$B$4:$AF$4</c:f>
              <c:numCache>
                <c:formatCode>General</c:formatCode>
                <c:ptCount val="31"/>
                <c:pt idx="0">
                  <c:v>536.79999999999995</c:v>
                </c:pt>
                <c:pt idx="1">
                  <c:v>537.59999999999991</c:v>
                </c:pt>
                <c:pt idx="2">
                  <c:v>544.69999999999993</c:v>
                </c:pt>
                <c:pt idx="3">
                  <c:v>535.59999999999991</c:v>
                </c:pt>
                <c:pt idx="4">
                  <c:v>536.69999999999993</c:v>
                </c:pt>
                <c:pt idx="5">
                  <c:v>536.69999999999993</c:v>
                </c:pt>
                <c:pt idx="6">
                  <c:v>547.5</c:v>
                </c:pt>
                <c:pt idx="7">
                  <c:v>555.1</c:v>
                </c:pt>
                <c:pt idx="8">
                  <c:v>554.5</c:v>
                </c:pt>
                <c:pt idx="9">
                  <c:v>544.4</c:v>
                </c:pt>
                <c:pt idx="10">
                  <c:v>540.69999999999993</c:v>
                </c:pt>
                <c:pt idx="11">
                  <c:v>549.59999999999991</c:v>
                </c:pt>
                <c:pt idx="12">
                  <c:v>538</c:v>
                </c:pt>
                <c:pt idx="13">
                  <c:v>547.69999999999993</c:v>
                </c:pt>
                <c:pt idx="14">
                  <c:v>544.59999999999991</c:v>
                </c:pt>
                <c:pt idx="15">
                  <c:v>543.4</c:v>
                </c:pt>
                <c:pt idx="16">
                  <c:v>544.29999999999995</c:v>
                </c:pt>
                <c:pt idx="17">
                  <c:v>547.4</c:v>
                </c:pt>
                <c:pt idx="18">
                  <c:v>538.09999999999991</c:v>
                </c:pt>
                <c:pt idx="19">
                  <c:v>531.4</c:v>
                </c:pt>
                <c:pt idx="20">
                  <c:v>529.4</c:v>
                </c:pt>
                <c:pt idx="21">
                  <c:v>538.29999999999995</c:v>
                </c:pt>
                <c:pt idx="22">
                  <c:v>537.19999999999993</c:v>
                </c:pt>
                <c:pt idx="23">
                  <c:v>533.19999999999993</c:v>
                </c:pt>
                <c:pt idx="24">
                  <c:v>523.9</c:v>
                </c:pt>
                <c:pt idx="25">
                  <c:v>506.5</c:v>
                </c:pt>
                <c:pt idx="26">
                  <c:v>493.59999999999997</c:v>
                </c:pt>
                <c:pt idx="27">
                  <c:v>490.59999999999997</c:v>
                </c:pt>
                <c:pt idx="28">
                  <c:v>487.7</c:v>
                </c:pt>
                <c:pt idx="29">
                  <c:v>476.7</c:v>
                </c:pt>
                <c:pt idx="30">
                  <c:v>461.1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2-4284-B35F-F36BF1A3A857}"/>
            </c:ext>
          </c:extLst>
        </c:ser>
        <c:ser>
          <c:idx val="1"/>
          <c:order val="1"/>
          <c:tx>
            <c:strRef>
              <c:f>'EF country'!$A$180</c:f>
              <c:strCache>
                <c:ptCount val="1"/>
                <c:pt idx="0">
                  <c:v>Annex II Countries (UNFCCC)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'EF country'!$B$3:$AF$3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'EF country'!$B$180:$AF$180</c:f>
              <c:numCache>
                <c:formatCode>General</c:formatCode>
                <c:ptCount val="31"/>
                <c:pt idx="0">
                  <c:v>496</c:v>
                </c:pt>
                <c:pt idx="1">
                  <c:v>490.9</c:v>
                </c:pt>
                <c:pt idx="2">
                  <c:v>498</c:v>
                </c:pt>
                <c:pt idx="3">
                  <c:v>483.9</c:v>
                </c:pt>
                <c:pt idx="4">
                  <c:v>482.99999999999994</c:v>
                </c:pt>
                <c:pt idx="5">
                  <c:v>480.2</c:v>
                </c:pt>
                <c:pt idx="6">
                  <c:v>481.2</c:v>
                </c:pt>
                <c:pt idx="7">
                  <c:v>502.8</c:v>
                </c:pt>
                <c:pt idx="8">
                  <c:v>502.4</c:v>
                </c:pt>
                <c:pt idx="9">
                  <c:v>491.79999999999995</c:v>
                </c:pt>
                <c:pt idx="10">
                  <c:v>485.2</c:v>
                </c:pt>
                <c:pt idx="11">
                  <c:v>498.59999999999997</c:v>
                </c:pt>
                <c:pt idx="12">
                  <c:v>473.9</c:v>
                </c:pt>
                <c:pt idx="13">
                  <c:v>477.7</c:v>
                </c:pt>
                <c:pt idx="14">
                  <c:v>470.7</c:v>
                </c:pt>
                <c:pt idx="15">
                  <c:v>468.6</c:v>
                </c:pt>
                <c:pt idx="16">
                  <c:v>457.3</c:v>
                </c:pt>
                <c:pt idx="17">
                  <c:v>466.1</c:v>
                </c:pt>
                <c:pt idx="18">
                  <c:v>447.79999999999995</c:v>
                </c:pt>
                <c:pt idx="19">
                  <c:v>427.9</c:v>
                </c:pt>
                <c:pt idx="20">
                  <c:v>428.79999999999995</c:v>
                </c:pt>
                <c:pt idx="21">
                  <c:v>426.20000000000005</c:v>
                </c:pt>
                <c:pt idx="22">
                  <c:v>421.20000000000005</c:v>
                </c:pt>
                <c:pt idx="23">
                  <c:v>416.1</c:v>
                </c:pt>
                <c:pt idx="24">
                  <c:v>407.90000000000003</c:v>
                </c:pt>
                <c:pt idx="25">
                  <c:v>389.3</c:v>
                </c:pt>
                <c:pt idx="26">
                  <c:v>373</c:v>
                </c:pt>
                <c:pt idx="27">
                  <c:v>362.8</c:v>
                </c:pt>
                <c:pt idx="28">
                  <c:v>349.20000000000005</c:v>
                </c:pt>
                <c:pt idx="29">
                  <c:v>325.00000000000006</c:v>
                </c:pt>
                <c:pt idx="30">
                  <c:v>301.39999999999998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2-4284-B35F-F36BF1A3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2808464"/>
        <c:axId val="1312809296"/>
      </c:barChart>
      <c:catAx>
        <c:axId val="131280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809296"/>
        <c:crosses val="autoZero"/>
        <c:auto val="1"/>
        <c:lblAlgn val="ctr"/>
        <c:lblOffset val="100"/>
        <c:noMultiLvlLbl val="0"/>
      </c:catAx>
      <c:valAx>
        <c:axId val="131280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80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238645</xdr:colOff>
      <xdr:row>1</xdr:row>
      <xdr:rowOff>31752</xdr:rowOff>
    </xdr:from>
    <xdr:to>
      <xdr:col>9</xdr:col>
      <xdr:colOff>2117</xdr:colOff>
      <xdr:row>2</xdr:row>
      <xdr:rowOff>201083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7AB5921-FE20-44C7-9084-A7FA8E9C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645" y="222252"/>
          <a:ext cx="525472" cy="3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20142</xdr:rowOff>
    </xdr:from>
    <xdr:to>
      <xdr:col>7</xdr:col>
      <xdr:colOff>1276350</xdr:colOff>
      <xdr:row>2</xdr:row>
      <xdr:rowOff>335247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4BE9ECCA-A9D4-4877-85C1-FA782FD2B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63017"/>
          <a:ext cx="933450" cy="6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379450</xdr:colOff>
      <xdr:row>1</xdr:row>
      <xdr:rowOff>9526</xdr:rowOff>
    </xdr:from>
    <xdr:to>
      <xdr:col>12</xdr:col>
      <xdr:colOff>0</xdr:colOff>
      <xdr:row>3</xdr:row>
      <xdr:rowOff>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8040F4F-3CFF-4F45-ADD9-6A0A5878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450" y="200026"/>
          <a:ext cx="382550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197</xdr:row>
      <xdr:rowOff>123825</xdr:rowOff>
    </xdr:from>
    <xdr:to>
      <xdr:col>8</xdr:col>
      <xdr:colOff>495300</xdr:colOff>
      <xdr:row>209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85F1FB4-E35F-48CE-88AC-2266AD7AE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392B-84EC-4708-83D7-A7598F209DD2}">
  <sheetPr codeName="Feuil1">
    <tabColor theme="7"/>
  </sheetPr>
  <dimension ref="A1:Q127"/>
  <sheetViews>
    <sheetView zoomScale="110" zoomScaleNormal="110" workbookViewId="0">
      <selection activeCell="D9" sqref="D9"/>
    </sheetView>
  </sheetViews>
  <sheetFormatPr baseColWidth="10" defaultColWidth="11.42578125" defaultRowHeight="15" x14ac:dyDescent="0.25"/>
  <cols>
    <col min="1" max="1" width="2.7109375" customWidth="1"/>
    <col min="11" max="11" width="11.42578125" customWidth="1"/>
    <col min="12" max="12" width="15.5703125" customWidth="1"/>
    <col min="13" max="13" width="14.85546875" customWidth="1"/>
    <col min="14" max="15" width="11.42578125" customWidth="1"/>
  </cols>
  <sheetData>
    <row r="1" spans="1:17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75" x14ac:dyDescent="0.25">
      <c r="A2" s="28"/>
      <c r="B2" s="103" t="s">
        <v>0</v>
      </c>
      <c r="C2" s="102"/>
      <c r="D2" s="102"/>
      <c r="E2" s="102"/>
      <c r="F2" s="102"/>
      <c r="G2" s="102"/>
      <c r="H2" s="101"/>
      <c r="I2" s="100"/>
      <c r="J2" s="28"/>
      <c r="K2" s="234"/>
      <c r="L2" s="99" t="s">
        <v>1</v>
      </c>
      <c r="M2" s="236" t="s">
        <v>2</v>
      </c>
      <c r="N2" s="28"/>
      <c r="O2" s="28"/>
    </row>
    <row r="3" spans="1:17" ht="16.5" thickBot="1" x14ac:dyDescent="0.3">
      <c r="A3" s="28"/>
      <c r="B3" s="238" t="s">
        <v>3</v>
      </c>
      <c r="C3" s="239"/>
      <c r="D3" s="240"/>
      <c r="E3" s="240"/>
      <c r="F3" s="240"/>
      <c r="G3" s="240"/>
      <c r="H3" s="98"/>
      <c r="I3" s="97"/>
      <c r="J3" s="28"/>
      <c r="K3" s="235"/>
      <c r="L3" s="96" t="s">
        <v>4</v>
      </c>
      <c r="M3" s="237"/>
      <c r="N3" s="28"/>
      <c r="O3" s="28"/>
    </row>
    <row r="4" spans="1:17" ht="16.5" thickTop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149" t="s">
        <v>5</v>
      </c>
      <c r="L4" s="149">
        <v>2.93</v>
      </c>
      <c r="M4" s="149"/>
      <c r="N4" s="84"/>
      <c r="O4" s="28"/>
    </row>
    <row r="5" spans="1:17" ht="16.5" thickBot="1" x14ac:dyDescent="0.3">
      <c r="A5" s="28"/>
      <c r="B5" s="95" t="s">
        <v>6</v>
      </c>
      <c r="C5" s="94"/>
      <c r="D5" s="94"/>
      <c r="E5" s="93"/>
      <c r="F5" s="28"/>
      <c r="G5" s="92" t="s">
        <v>7</v>
      </c>
      <c r="H5" s="91"/>
      <c r="I5" s="90"/>
      <c r="J5" s="28"/>
      <c r="K5" s="150" t="s">
        <v>8</v>
      </c>
      <c r="L5" s="150">
        <v>2.79</v>
      </c>
      <c r="M5" s="151"/>
      <c r="N5" s="28"/>
      <c r="O5" s="28"/>
    </row>
    <row r="6" spans="1:17" ht="15.75" thickBot="1" x14ac:dyDescent="0.3">
      <c r="A6" s="28"/>
      <c r="B6" s="74" t="s">
        <v>9</v>
      </c>
      <c r="C6" s="73"/>
      <c r="D6" s="73"/>
      <c r="E6" s="89"/>
      <c r="F6" s="28"/>
      <c r="G6" s="88"/>
      <c r="H6" s="87"/>
      <c r="I6" s="86"/>
      <c r="J6" s="28"/>
      <c r="K6" s="152" t="s">
        <v>10</v>
      </c>
      <c r="L6" s="165">
        <v>2.79</v>
      </c>
      <c r="M6" s="166">
        <f>L6/(56.5*0.0238845896627496)/11630</f>
        <v>1.7776991150442471E-4</v>
      </c>
      <c r="N6" s="84" t="s">
        <v>11</v>
      </c>
      <c r="O6" s="28"/>
    </row>
    <row r="7" spans="1:17" ht="15.75" thickBot="1" x14ac:dyDescent="0.3">
      <c r="A7" s="28"/>
      <c r="B7" s="83"/>
      <c r="C7" s="82"/>
      <c r="D7" s="82"/>
      <c r="E7" s="81"/>
      <c r="F7" s="28"/>
      <c r="G7" s="80"/>
      <c r="H7" s="79"/>
      <c r="I7" s="78"/>
      <c r="J7" s="28"/>
      <c r="K7" s="153" t="s">
        <v>12</v>
      </c>
      <c r="L7" s="153">
        <v>2.79</v>
      </c>
      <c r="M7" s="151"/>
      <c r="N7" s="28"/>
      <c r="O7" s="28"/>
    </row>
    <row r="8" spans="1:17" ht="15.75" thickBot="1" x14ac:dyDescent="0.3">
      <c r="A8" s="77"/>
      <c r="B8" s="74" t="s">
        <v>5</v>
      </c>
      <c r="C8" s="73"/>
      <c r="D8" s="28">
        <v>1</v>
      </c>
      <c r="E8" s="72" t="s">
        <v>13</v>
      </c>
      <c r="F8" s="28"/>
      <c r="G8" s="71" t="s">
        <v>5</v>
      </c>
      <c r="H8" s="225">
        <f>$D$8*$L$4</f>
        <v>2.93</v>
      </c>
      <c r="I8" s="70" t="s">
        <v>14</v>
      </c>
      <c r="J8" s="28"/>
      <c r="K8" s="154"/>
      <c r="L8" s="155"/>
      <c r="M8" s="154"/>
      <c r="N8" s="28"/>
      <c r="O8" s="28"/>
    </row>
    <row r="9" spans="1:17" ht="15.75" thickBot="1" x14ac:dyDescent="0.3">
      <c r="A9" s="28"/>
      <c r="B9" s="74" t="s">
        <v>8</v>
      </c>
      <c r="C9" s="73"/>
      <c r="D9" s="28">
        <v>1</v>
      </c>
      <c r="E9" s="72" t="s">
        <v>13</v>
      </c>
      <c r="F9" s="28"/>
      <c r="G9" s="71" t="s">
        <v>8</v>
      </c>
      <c r="H9" s="225">
        <f>$D$9*$L$5</f>
        <v>2.79</v>
      </c>
      <c r="I9" s="70" t="s">
        <v>14</v>
      </c>
      <c r="J9" s="28"/>
      <c r="K9" s="153" t="s">
        <v>15</v>
      </c>
      <c r="L9" s="153">
        <v>3.18</v>
      </c>
      <c r="M9" s="151"/>
      <c r="N9" s="28"/>
      <c r="O9" s="28"/>
    </row>
    <row r="10" spans="1:17" ht="15.75" thickBot="1" x14ac:dyDescent="0.3">
      <c r="A10" s="28"/>
      <c r="B10" s="74" t="s">
        <v>10</v>
      </c>
      <c r="C10" s="73"/>
      <c r="D10" s="28">
        <v>10</v>
      </c>
      <c r="E10" s="72" t="s">
        <v>16</v>
      </c>
      <c r="F10" s="28"/>
      <c r="G10" s="71" t="s">
        <v>10</v>
      </c>
      <c r="H10" s="225">
        <f>$D$10*$M$6</f>
        <v>1.7776991150442471E-3</v>
      </c>
      <c r="I10" s="70" t="s">
        <v>14</v>
      </c>
      <c r="J10" s="28"/>
      <c r="K10" s="154" t="s">
        <v>17</v>
      </c>
      <c r="L10" s="155">
        <v>3.19</v>
      </c>
      <c r="M10" s="154"/>
      <c r="N10" s="28"/>
      <c r="O10" s="28"/>
    </row>
    <row r="11" spans="1:17" ht="15.75" thickBot="1" x14ac:dyDescent="0.3">
      <c r="A11" s="28"/>
      <c r="B11" s="74" t="s">
        <v>12</v>
      </c>
      <c r="C11" s="73"/>
      <c r="D11" s="28">
        <v>2</v>
      </c>
      <c r="E11" s="72" t="s">
        <v>13</v>
      </c>
      <c r="F11" s="28"/>
      <c r="G11" s="71" t="s">
        <v>12</v>
      </c>
      <c r="H11" s="225">
        <f>$D$11*$L$7</f>
        <v>5.58</v>
      </c>
      <c r="I11" s="70" t="s">
        <v>14</v>
      </c>
      <c r="J11" s="28"/>
      <c r="K11" s="151" t="s">
        <v>18</v>
      </c>
      <c r="L11" s="153">
        <v>3.18</v>
      </c>
      <c r="M11" s="151"/>
      <c r="N11" s="28"/>
      <c r="O11" s="28"/>
    </row>
    <row r="12" spans="1:17" ht="15.75" thickBot="1" x14ac:dyDescent="0.3">
      <c r="A12" s="28"/>
      <c r="B12" s="74"/>
      <c r="C12" s="73"/>
      <c r="D12" s="28"/>
      <c r="E12" s="72"/>
      <c r="F12" s="28"/>
      <c r="G12" s="71"/>
      <c r="H12" s="225"/>
      <c r="I12" s="70"/>
      <c r="J12" s="28"/>
      <c r="K12" s="154" t="s">
        <v>19</v>
      </c>
      <c r="L12" s="155">
        <v>3.18</v>
      </c>
      <c r="M12" s="154"/>
      <c r="N12" s="28"/>
      <c r="O12" s="28"/>
    </row>
    <row r="13" spans="1:17" x14ac:dyDescent="0.25">
      <c r="A13" s="28"/>
      <c r="B13" s="74" t="s">
        <v>15</v>
      </c>
      <c r="C13" s="73"/>
      <c r="D13" s="28">
        <v>3</v>
      </c>
      <c r="E13" s="72" t="s">
        <v>13</v>
      </c>
      <c r="F13" s="28"/>
      <c r="G13" s="71" t="s">
        <v>15</v>
      </c>
      <c r="H13" s="225">
        <f>$D$13*$L$9</f>
        <v>9.5400000000000009</v>
      </c>
      <c r="I13" s="70" t="s">
        <v>14</v>
      </c>
      <c r="J13" s="28"/>
      <c r="K13" s="69"/>
      <c r="L13" s="69"/>
      <c r="M13" s="69"/>
      <c r="N13" s="69"/>
      <c r="O13" s="28"/>
    </row>
    <row r="14" spans="1:17" x14ac:dyDescent="0.25">
      <c r="A14" s="28"/>
      <c r="B14" s="74" t="s">
        <v>17</v>
      </c>
      <c r="C14" s="73"/>
      <c r="D14" s="28">
        <v>1</v>
      </c>
      <c r="E14" s="72" t="s">
        <v>13</v>
      </c>
      <c r="F14" s="28"/>
      <c r="G14" s="71" t="s">
        <v>17</v>
      </c>
      <c r="H14" s="225">
        <f>$D$14*$L$10</f>
        <v>3.19</v>
      </c>
      <c r="I14" s="70" t="s">
        <v>14</v>
      </c>
      <c r="J14" s="28"/>
      <c r="K14" s="69"/>
      <c r="L14" s="69"/>
      <c r="M14" s="69"/>
      <c r="N14" s="69"/>
      <c r="O14" s="28"/>
    </row>
    <row r="15" spans="1:17" x14ac:dyDescent="0.25">
      <c r="A15" s="28"/>
      <c r="B15" s="74" t="s">
        <v>20</v>
      </c>
      <c r="C15" s="73"/>
      <c r="D15" s="28">
        <v>1</v>
      </c>
      <c r="E15" s="72" t="s">
        <v>13</v>
      </c>
      <c r="F15" s="28"/>
      <c r="G15" s="71" t="s">
        <v>18</v>
      </c>
      <c r="H15" s="225">
        <f>$D$15*$L$11</f>
        <v>3.18</v>
      </c>
      <c r="I15" s="70" t="s">
        <v>14</v>
      </c>
      <c r="J15" s="28"/>
      <c r="K15" s="69"/>
      <c r="L15" s="69"/>
      <c r="M15" s="69"/>
      <c r="N15" s="69"/>
      <c r="O15" s="28"/>
      <c r="P15" t="s">
        <v>21</v>
      </c>
    </row>
    <row r="16" spans="1:17" x14ac:dyDescent="0.25">
      <c r="A16" s="28"/>
      <c r="B16" s="68" t="s">
        <v>22</v>
      </c>
      <c r="C16" s="26"/>
      <c r="D16" s="67">
        <v>2</v>
      </c>
      <c r="E16" s="66" t="s">
        <v>13</v>
      </c>
      <c r="F16" s="28"/>
      <c r="G16" s="226" t="s">
        <v>19</v>
      </c>
      <c r="H16" s="227">
        <f>$D$16*$L$12</f>
        <v>6.36</v>
      </c>
      <c r="I16" s="228" t="s">
        <v>14</v>
      </c>
      <c r="J16" s="28"/>
      <c r="K16" s="28"/>
      <c r="L16" s="28"/>
      <c r="M16" s="28"/>
      <c r="N16" s="28"/>
      <c r="O16" s="28"/>
    </row>
    <row r="17" spans="1:17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5.75" thickBo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7" ht="15.75" thickBot="1" x14ac:dyDescent="0.3">
      <c r="A19" s="28"/>
      <c r="B19" s="28"/>
      <c r="C19" s="28"/>
      <c r="D19" s="28"/>
      <c r="E19" s="28"/>
      <c r="F19" s="28"/>
      <c r="G19" s="229" t="s">
        <v>23</v>
      </c>
      <c r="H19" s="230">
        <f>SUM(H8:H16)</f>
        <v>33.571777699115053</v>
      </c>
      <c r="I19" s="231" t="s">
        <v>24</v>
      </c>
      <c r="J19" s="28"/>
      <c r="K19" s="28"/>
      <c r="L19" s="28"/>
      <c r="M19" s="28"/>
      <c r="N19" s="28"/>
      <c r="O19" s="28"/>
    </row>
    <row r="20" spans="1:17" x14ac:dyDescent="0.25">
      <c r="A20" s="28"/>
      <c r="B20" s="65" t="s">
        <v>25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7" x14ac:dyDescent="0.25">
      <c r="A21" s="28"/>
      <c r="B21" s="28" t="s">
        <v>26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7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7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7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7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7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7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7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7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7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7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7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1:15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8"/>
      <c r="F97" s="28"/>
      <c r="J97" s="28"/>
      <c r="N97" s="28"/>
      <c r="O97" s="28"/>
    </row>
    <row r="98" spans="1:15" x14ac:dyDescent="0.25">
      <c r="A98" s="28"/>
    </row>
    <row r="99" spans="1:15" x14ac:dyDescent="0.25">
      <c r="A99" s="28"/>
    </row>
    <row r="100" spans="1:15" x14ac:dyDescent="0.25">
      <c r="A100" s="28"/>
    </row>
    <row r="101" spans="1:15" x14ac:dyDescent="0.25">
      <c r="A101" s="28"/>
    </row>
    <row r="102" spans="1:15" x14ac:dyDescent="0.25">
      <c r="A102" s="28"/>
    </row>
    <row r="103" spans="1:15" x14ac:dyDescent="0.25">
      <c r="A103" s="28"/>
    </row>
    <row r="104" spans="1:15" x14ac:dyDescent="0.25">
      <c r="A104" s="28"/>
    </row>
    <row r="105" spans="1:15" x14ac:dyDescent="0.25">
      <c r="A105" s="28"/>
    </row>
    <row r="106" spans="1:15" x14ac:dyDescent="0.25">
      <c r="A106" s="28"/>
    </row>
    <row r="107" spans="1:15" x14ac:dyDescent="0.25">
      <c r="A107" s="28"/>
    </row>
    <row r="108" spans="1:15" x14ac:dyDescent="0.25">
      <c r="A108" s="28"/>
    </row>
    <row r="109" spans="1:15" x14ac:dyDescent="0.25">
      <c r="A109" s="28"/>
    </row>
    <row r="110" spans="1:15" x14ac:dyDescent="0.25">
      <c r="A110" s="28"/>
    </row>
    <row r="111" spans="1:15" x14ac:dyDescent="0.25">
      <c r="A111" s="28"/>
    </row>
    <row r="112" spans="1:15" x14ac:dyDescent="0.25">
      <c r="A112" s="28"/>
    </row>
    <row r="113" spans="1:1" x14ac:dyDescent="0.25">
      <c r="A113" s="28"/>
    </row>
    <row r="114" spans="1:1" x14ac:dyDescent="0.25">
      <c r="A114" s="28"/>
    </row>
    <row r="115" spans="1:1" x14ac:dyDescent="0.25">
      <c r="A115" s="28"/>
    </row>
    <row r="116" spans="1:1" x14ac:dyDescent="0.25">
      <c r="A116" s="28"/>
    </row>
    <row r="117" spans="1:1" x14ac:dyDescent="0.25">
      <c r="A117" s="28"/>
    </row>
    <row r="118" spans="1:1" x14ac:dyDescent="0.25">
      <c r="A118" s="28"/>
    </row>
    <row r="119" spans="1:1" x14ac:dyDescent="0.25">
      <c r="A119" s="28"/>
    </row>
    <row r="120" spans="1:1" x14ac:dyDescent="0.25">
      <c r="A120" s="28"/>
    </row>
    <row r="121" spans="1:1" x14ac:dyDescent="0.25">
      <c r="A121" s="28"/>
    </row>
    <row r="122" spans="1:1" x14ac:dyDescent="0.25">
      <c r="A122" s="28"/>
    </row>
    <row r="123" spans="1:1" x14ac:dyDescent="0.25">
      <c r="A123" s="28"/>
    </row>
    <row r="124" spans="1:1" x14ac:dyDescent="0.25">
      <c r="A124" s="28"/>
    </row>
    <row r="125" spans="1:1" x14ac:dyDescent="0.25">
      <c r="A125" s="28"/>
    </row>
    <row r="126" spans="1:1" x14ac:dyDescent="0.25">
      <c r="A126" s="28"/>
    </row>
    <row r="127" spans="1:1" x14ac:dyDescent="0.25">
      <c r="A127" s="28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D8:D16" name="Plage1"/>
  </protectedRanges>
  <mergeCells count="4">
    <mergeCell ref="K2:K3"/>
    <mergeCell ref="M2:M3"/>
    <mergeCell ref="B3:C3"/>
    <mergeCell ref="D3:G3"/>
  </mergeCells>
  <pageMargins left="1" right="1" top="1" bottom="1" header="0.5" footer="0.5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92D050"/>
    <pageSetUpPr fitToPage="1"/>
  </sheetPr>
  <dimension ref="B1:M27"/>
  <sheetViews>
    <sheetView showGridLines="0" tabSelected="1" zoomScaleNormal="100" workbookViewId="0">
      <selection activeCell="M8" sqref="M8"/>
    </sheetView>
  </sheetViews>
  <sheetFormatPr baseColWidth="10" defaultColWidth="11.42578125" defaultRowHeight="15" zeroHeight="1" x14ac:dyDescent="0.25"/>
  <cols>
    <col min="1" max="1" width="2.7109375" customWidth="1"/>
    <col min="2" max="2" width="4.140625" customWidth="1"/>
    <col min="3" max="3" width="60.85546875" customWidth="1"/>
    <col min="4" max="4" width="36.140625" customWidth="1"/>
    <col min="5" max="5" width="18.85546875" bestFit="1" customWidth="1"/>
    <col min="6" max="6" width="2.7109375" customWidth="1"/>
    <col min="7" max="7" width="25.7109375" customWidth="1"/>
    <col min="8" max="8" width="23.5703125" customWidth="1"/>
    <col min="9" max="9" width="2.7109375" customWidth="1"/>
    <col min="10" max="10" width="11.42578125" customWidth="1"/>
    <col min="12" max="12" width="18.28515625" customWidth="1"/>
  </cols>
  <sheetData>
    <row r="1" spans="2:13" ht="11.25" customHeight="1" x14ac:dyDescent="0.25"/>
    <row r="2" spans="2:13" ht="27" customHeight="1" x14ac:dyDescent="0.25">
      <c r="B2" s="2" t="s">
        <v>27</v>
      </c>
      <c r="C2" s="3"/>
      <c r="D2" s="3"/>
      <c r="E2" s="3"/>
      <c r="F2" s="3"/>
      <c r="G2" s="4"/>
      <c r="H2" s="5"/>
    </row>
    <row r="3" spans="2:13" ht="27" customHeight="1" x14ac:dyDescent="0.25">
      <c r="B3" s="255" t="s">
        <v>3</v>
      </c>
      <c r="C3" s="256"/>
      <c r="D3" s="253"/>
      <c r="E3" s="253"/>
      <c r="F3" s="253"/>
      <c r="G3" s="254"/>
      <c r="H3" s="6"/>
    </row>
    <row r="4" spans="2:13" ht="6" customHeight="1" x14ac:dyDescent="0.25"/>
    <row r="5" spans="2:13" ht="23.25" x14ac:dyDescent="0.35">
      <c r="B5" s="246" t="s">
        <v>28</v>
      </c>
      <c r="C5" s="246"/>
      <c r="D5" s="7"/>
      <c r="E5" s="8"/>
      <c r="F5" s="9"/>
      <c r="G5" s="247" t="s">
        <v>29</v>
      </c>
      <c r="H5" s="247"/>
      <c r="J5" s="241" t="s">
        <v>30</v>
      </c>
      <c r="K5" s="241"/>
      <c r="L5" s="7"/>
      <c r="M5" s="8"/>
    </row>
    <row r="6" spans="2:13" ht="21" x14ac:dyDescent="0.35">
      <c r="B6" s="10">
        <v>1</v>
      </c>
      <c r="C6" s="250" t="s">
        <v>31</v>
      </c>
      <c r="D6" s="250"/>
      <c r="E6" s="11"/>
      <c r="G6" s="248" t="s">
        <v>32</v>
      </c>
      <c r="H6" s="249"/>
      <c r="J6" s="243" t="s">
        <v>33</v>
      </c>
      <c r="K6" s="244"/>
      <c r="L6" s="244"/>
      <c r="M6" s="245"/>
    </row>
    <row r="7" spans="2:13" ht="24" x14ac:dyDescent="0.35">
      <c r="B7" s="12"/>
      <c r="C7" s="259" t="s">
        <v>34</v>
      </c>
      <c r="D7" s="259"/>
      <c r="E7" s="13"/>
      <c r="F7" s="9"/>
      <c r="G7" s="257" t="s">
        <v>35</v>
      </c>
      <c r="H7" s="258"/>
      <c r="J7" s="59" t="s">
        <v>36</v>
      </c>
      <c r="K7" s="58" t="s">
        <v>37</v>
      </c>
      <c r="L7" s="58" t="s">
        <v>38</v>
      </c>
      <c r="M7" s="60" t="s">
        <v>39</v>
      </c>
    </row>
    <row r="8" spans="2:13" ht="21" x14ac:dyDescent="0.35">
      <c r="B8" s="12"/>
      <c r="C8" s="260" t="str">
        <f>IFERROR("("&amp;ROUND(VLOOKUP(C7,'EF country'!$A$3:$AP$197,34,FALSE),1)&amp;" kg CO2e emitted per MWh of produced electricity- Location based method)","")</f>
        <v>(210,9 kg CO2e emitted per MWh of produced electricity- Location based method)</v>
      </c>
      <c r="D8" s="260"/>
      <c r="E8" s="14" t="s">
        <v>40</v>
      </c>
      <c r="F8" s="9"/>
      <c r="G8" s="219" t="s">
        <v>41</v>
      </c>
      <c r="H8" s="220">
        <f>ROUND(D12*D14/1000,0)</f>
        <v>20495</v>
      </c>
      <c r="J8" s="61">
        <v>2000</v>
      </c>
      <c r="K8" s="62" t="s">
        <v>42</v>
      </c>
      <c r="L8" s="63">
        <f ca="1">J8*OFFSET('conversion factors'!B8,'conversion factors'!B15,'conversion factors'!C15)</f>
        <v>172.00191113234595</v>
      </c>
      <c r="M8" s="64" t="s">
        <v>54</v>
      </c>
    </row>
    <row r="9" spans="2:13" ht="21" x14ac:dyDescent="0.35">
      <c r="B9" s="15">
        <v>2</v>
      </c>
      <c r="C9" s="261" t="s">
        <v>43</v>
      </c>
      <c r="D9" s="261"/>
      <c r="E9" s="16"/>
      <c r="G9" s="221"/>
      <c r="H9" s="222"/>
      <c r="I9" s="17"/>
    </row>
    <row r="10" spans="2:13" ht="21" x14ac:dyDescent="0.35">
      <c r="B10" s="12"/>
      <c r="C10" s="18" t="s">
        <v>44</v>
      </c>
      <c r="D10" s="30">
        <v>50000</v>
      </c>
      <c r="E10" s="13" t="s">
        <v>42</v>
      </c>
      <c r="F10" s="9"/>
      <c r="G10" s="219" t="s">
        <v>45</v>
      </c>
      <c r="H10" s="220">
        <f>ROUND(D19*D21,0)</f>
        <v>0</v>
      </c>
      <c r="I10" s="17"/>
      <c r="J10" s="51"/>
      <c r="K10" s="52"/>
      <c r="L10" s="30"/>
      <c r="M10" s="53"/>
    </row>
    <row r="11" spans="2:13" ht="21" x14ac:dyDescent="0.35">
      <c r="B11" s="12"/>
      <c r="C11" s="18" t="s">
        <v>46</v>
      </c>
      <c r="D11" s="30">
        <v>7898</v>
      </c>
      <c r="E11" s="13" t="s">
        <v>42</v>
      </c>
      <c r="F11" s="9"/>
      <c r="G11" s="221"/>
      <c r="H11" s="222"/>
      <c r="I11" s="17"/>
      <c r="J11" s="51"/>
      <c r="K11" s="52"/>
      <c r="L11" s="30"/>
      <c r="M11" s="53"/>
    </row>
    <row r="12" spans="2:13" ht="21" x14ac:dyDescent="0.35">
      <c r="B12" s="15"/>
      <c r="C12" s="19" t="s">
        <v>47</v>
      </c>
      <c r="D12" s="19">
        <f>MAX(0,D10-D11)</f>
        <v>42102</v>
      </c>
      <c r="E12" s="13" t="s">
        <v>42</v>
      </c>
      <c r="G12" s="219" t="s">
        <v>48</v>
      </c>
      <c r="H12" s="220">
        <f>SUM(H8,H10)</f>
        <v>20495</v>
      </c>
      <c r="I12" s="17"/>
      <c r="J12" s="54"/>
      <c r="K12" s="34"/>
      <c r="L12" s="34"/>
      <c r="M12" s="53"/>
    </row>
    <row r="13" spans="2:13" ht="24" x14ac:dyDescent="0.45">
      <c r="B13" s="20"/>
      <c r="C13" s="18" t="s">
        <v>49</v>
      </c>
      <c r="D13" s="31"/>
      <c r="E13" s="13" t="s">
        <v>50</v>
      </c>
      <c r="F13" s="21"/>
      <c r="G13" s="223"/>
      <c r="H13" s="224"/>
      <c r="J13" s="28"/>
      <c r="K13" s="52"/>
      <c r="L13" s="31"/>
      <c r="M13" s="53"/>
    </row>
    <row r="14" spans="2:13" ht="21" customHeight="1" x14ac:dyDescent="0.45">
      <c r="B14" s="12"/>
      <c r="C14" s="213" t="s">
        <v>51</v>
      </c>
      <c r="D14" s="19">
        <f>IF(OR(ISBLANK(D13),ISERROR(D13*2)),ROUND(VLOOKUP($C$7,'EF country'!$A$3:$AP$197,42,FALSE),1),ROUND($D$13,1))</f>
        <v>486.8</v>
      </c>
      <c r="E14" s="13" t="s">
        <v>50</v>
      </c>
      <c r="F14" s="9"/>
      <c r="G14" s="22"/>
      <c r="H14" s="22"/>
      <c r="I14" s="17"/>
      <c r="J14" s="51"/>
      <c r="K14" s="52"/>
      <c r="L14" s="34"/>
      <c r="M14" s="53"/>
    </row>
    <row r="15" spans="2:13" ht="18.75" customHeight="1" x14ac:dyDescent="0.35">
      <c r="B15" s="15"/>
      <c r="C15" s="214" t="s">
        <v>52</v>
      </c>
      <c r="D15" s="212"/>
      <c r="E15" s="23"/>
      <c r="F15" s="21"/>
      <c r="G15" s="22"/>
      <c r="H15" s="22"/>
      <c r="J15" s="54"/>
      <c r="K15" s="34"/>
      <c r="L15" s="34"/>
      <c r="M15" s="55"/>
    </row>
    <row r="16" spans="2:13" ht="21" x14ac:dyDescent="0.35">
      <c r="B16" s="15">
        <v>3</v>
      </c>
      <c r="C16" s="261" t="s">
        <v>53</v>
      </c>
      <c r="D16" s="261"/>
      <c r="E16" s="16"/>
      <c r="F16" s="21"/>
      <c r="G16" s="22"/>
      <c r="H16" s="22"/>
      <c r="J16" s="54"/>
      <c r="K16" s="242"/>
      <c r="L16" s="242"/>
      <c r="M16" s="56"/>
    </row>
    <row r="17" spans="2:13" ht="21" x14ac:dyDescent="0.35">
      <c r="B17" s="12"/>
      <c r="C17" s="18" t="s">
        <v>44</v>
      </c>
      <c r="D17" s="30">
        <v>0</v>
      </c>
      <c r="E17" s="13" t="s">
        <v>54</v>
      </c>
      <c r="F17" s="21"/>
      <c r="G17" s="22"/>
      <c r="H17" s="22"/>
      <c r="J17" s="51"/>
      <c r="K17" s="52"/>
      <c r="L17" s="30"/>
      <c r="M17" s="53"/>
    </row>
    <row r="18" spans="2:13" ht="21" x14ac:dyDescent="0.35">
      <c r="B18" s="12"/>
      <c r="C18" s="18" t="s">
        <v>46</v>
      </c>
      <c r="D18" s="30">
        <v>1483.17</v>
      </c>
      <c r="E18" s="13" t="s">
        <v>54</v>
      </c>
      <c r="F18" s="21"/>
      <c r="G18" s="22"/>
      <c r="H18" s="22"/>
      <c r="J18" s="51"/>
      <c r="K18" s="52"/>
      <c r="L18" s="30"/>
      <c r="M18" s="53"/>
    </row>
    <row r="19" spans="2:13" ht="21" x14ac:dyDescent="0.35">
      <c r="B19" s="15"/>
      <c r="C19" s="19" t="s">
        <v>47</v>
      </c>
      <c r="D19" s="19">
        <f>MAX(0,D17-D18)</f>
        <v>0</v>
      </c>
      <c r="E19" s="13" t="s">
        <v>54</v>
      </c>
      <c r="F19" s="21"/>
      <c r="G19" s="22"/>
      <c r="H19" s="22"/>
      <c r="J19" s="54"/>
      <c r="K19" s="34"/>
      <c r="L19" s="34"/>
      <c r="M19" s="53"/>
    </row>
    <row r="20" spans="2:13" ht="24" x14ac:dyDescent="0.45">
      <c r="B20" s="20"/>
      <c r="C20" s="18" t="s">
        <v>55</v>
      </c>
      <c r="D20" s="31" t="s">
        <v>56</v>
      </c>
      <c r="E20" s="13" t="s">
        <v>57</v>
      </c>
      <c r="F20" s="21"/>
      <c r="G20" s="22"/>
      <c r="H20" s="22"/>
      <c r="J20" s="28"/>
      <c r="K20" s="52"/>
      <c r="L20" s="31"/>
      <c r="M20" s="53"/>
    </row>
    <row r="21" spans="2:13" ht="24" x14ac:dyDescent="0.45">
      <c r="B21" s="12"/>
      <c r="C21" s="18" t="s">
        <v>58</v>
      </c>
      <c r="D21" s="19">
        <f>IF(OR(ISBLANK(D20),ISERROR(D20*2)),2.6,ROUND($D$20,1))</f>
        <v>2.6</v>
      </c>
      <c r="E21" s="13" t="s">
        <v>57</v>
      </c>
      <c r="F21" s="21"/>
      <c r="G21" s="22"/>
      <c r="H21" s="22"/>
      <c r="J21" s="51"/>
      <c r="K21" s="52"/>
      <c r="L21" s="34"/>
      <c r="M21" s="53"/>
    </row>
    <row r="22" spans="2:13" ht="21" x14ac:dyDescent="0.35">
      <c r="B22" s="20"/>
      <c r="C22" s="19"/>
      <c r="D22" s="19"/>
      <c r="E22" s="24"/>
      <c r="F22" s="21"/>
      <c r="G22" s="22"/>
      <c r="H22" s="22"/>
      <c r="J22" s="28"/>
      <c r="K22" s="34"/>
      <c r="L22" s="34"/>
      <c r="M22" s="57"/>
    </row>
    <row r="23" spans="2:13" ht="6" customHeight="1" x14ac:dyDescent="0.25">
      <c r="B23" s="25"/>
      <c r="C23" s="26"/>
      <c r="D23" s="26"/>
      <c r="E23" s="27"/>
      <c r="G23" s="28"/>
      <c r="H23" s="28"/>
      <c r="J23" s="28"/>
      <c r="K23" s="28"/>
      <c r="L23" s="28"/>
      <c r="M23" s="28"/>
    </row>
    <row r="24" spans="2:13" ht="18" customHeight="1" x14ac:dyDescent="0.25">
      <c r="B24" s="252" t="s">
        <v>59</v>
      </c>
      <c r="C24" s="252"/>
      <c r="D24" s="252"/>
      <c r="E24" s="252"/>
      <c r="F24" s="252"/>
      <c r="G24" s="252"/>
      <c r="H24" s="252"/>
      <c r="I24" s="29"/>
      <c r="J24" s="28"/>
      <c r="K24" s="28"/>
      <c r="L24" s="28"/>
      <c r="M24" s="28"/>
    </row>
    <row r="25" spans="2:13" ht="18" customHeight="1" x14ac:dyDescent="0.25">
      <c r="B25" s="252" t="s">
        <v>60</v>
      </c>
      <c r="C25" s="252"/>
      <c r="D25" s="252"/>
      <c r="E25" s="252"/>
      <c r="F25" s="252"/>
      <c r="G25" s="252"/>
      <c r="H25" s="252"/>
      <c r="I25" s="29"/>
    </row>
    <row r="26" spans="2:13" ht="18" customHeight="1" x14ac:dyDescent="0.25">
      <c r="B26" s="251" t="s">
        <v>61</v>
      </c>
      <c r="C26" s="252"/>
      <c r="D26" s="252"/>
      <c r="E26" s="252"/>
      <c r="F26" s="252"/>
      <c r="G26" s="252"/>
      <c r="H26" s="252"/>
    </row>
    <row r="27" spans="2:13" ht="18" customHeight="1" x14ac:dyDescent="0.25">
      <c r="B27" s="251" t="s">
        <v>62</v>
      </c>
      <c r="C27" s="252"/>
      <c r="D27" s="252"/>
      <c r="E27" s="252"/>
      <c r="F27" s="252"/>
      <c r="G27" s="252"/>
      <c r="H27" s="252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C7 D10:D11 D13 D17:D18 D20" name="Plage1"/>
  </protectedRanges>
  <mergeCells count="18">
    <mergeCell ref="B27:H27"/>
    <mergeCell ref="D3:G3"/>
    <mergeCell ref="B3:C3"/>
    <mergeCell ref="B26:H26"/>
    <mergeCell ref="B24:H24"/>
    <mergeCell ref="G7:H7"/>
    <mergeCell ref="C7:D7"/>
    <mergeCell ref="C8:D8"/>
    <mergeCell ref="C9:D9"/>
    <mergeCell ref="C16:D16"/>
    <mergeCell ref="B25:H25"/>
    <mergeCell ref="J5:K5"/>
    <mergeCell ref="K16:L16"/>
    <mergeCell ref="J6:M6"/>
    <mergeCell ref="B5:C5"/>
    <mergeCell ref="G5:H5"/>
    <mergeCell ref="G6:H6"/>
    <mergeCell ref="C6:D6"/>
  </mergeCells>
  <conditionalFormatting sqref="G7:H7">
    <cfRule type="cellIs" dxfId="0" priority="1" operator="equal">
      <formula>"(ton CO2e cost option not selected)"</formula>
    </cfRule>
  </conditionalFormatting>
  <dataValidations count="2">
    <dataValidation type="list" allowBlank="1" showInputMessage="1" showErrorMessage="1" sqref="F7:F8" xr:uid="{00000000-0002-0000-0000-000000000000}">
      <formula1>Pays</formula1>
    </dataValidation>
    <dataValidation type="list" allowBlank="1" showInputMessage="1" showErrorMessage="1" sqref="F10:F11" xr:uid="{00000000-0002-0000-0000-000001000000}">
      <formula1>modules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8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9D3BEB-9222-40CB-88BC-C05660FA1E22}">
          <x14:formula1>
            <xm:f>'conversion factors'!$A$1:$A$5</xm:f>
          </x14:formula1>
          <xm:sqref>M8</xm:sqref>
        </x14:dataValidation>
        <x14:dataValidation type="list" allowBlank="1" showInputMessage="1" showErrorMessage="1" xr:uid="{8FFF2708-6CB7-4199-A37F-C8A97CEFACC5}">
          <x14:formula1>
            <xm:f>'conversion factors'!$A$1:$A$6</xm:f>
          </x14:formula1>
          <xm:sqref>K8</xm:sqref>
        </x14:dataValidation>
        <x14:dataValidation type="list" allowBlank="1" showInputMessage="1" showErrorMessage="1" xr:uid="{F7A87188-9DDF-423D-B746-2E4ED0E6980E}">
          <x14:formula1>
            <xm:f>'EF country'!$A$4:$A$197</xm:f>
          </x14:formula1>
          <xm:sqref>C7:D7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5233-FC63-405C-A395-B247EA92F294}">
  <sheetPr codeName="Feuil3">
    <tabColor rgb="FFC00000"/>
    <pageSetUpPr fitToPage="1"/>
  </sheetPr>
  <dimension ref="A1:Y77"/>
  <sheetViews>
    <sheetView workbookViewId="0">
      <selection activeCell="H8" sqref="H8"/>
    </sheetView>
  </sheetViews>
  <sheetFormatPr baseColWidth="10" defaultColWidth="11.42578125" defaultRowHeight="15" x14ac:dyDescent="0.25"/>
  <cols>
    <col min="1" max="1" width="2.7109375" customWidth="1"/>
    <col min="2" max="2" width="15.28515625" customWidth="1"/>
    <col min="3" max="3" width="12.42578125" customWidth="1"/>
    <col min="7" max="7" width="26.7109375" customWidth="1"/>
    <col min="9" max="9" width="7.28515625" bestFit="1" customWidth="1"/>
    <col min="10" max="10" width="2.42578125" customWidth="1"/>
    <col min="11" max="11" width="11" customWidth="1"/>
    <col min="12" max="12" width="14" customWidth="1"/>
    <col min="14" max="14" width="21.5703125" customWidth="1"/>
    <col min="15" max="15" width="10" customWidth="1"/>
    <col min="16" max="16" width="10.28515625" customWidth="1"/>
    <col min="17" max="25" width="11.42578125" customWidth="1"/>
  </cols>
  <sheetData>
    <row r="1" spans="1:2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5" ht="18.75" x14ac:dyDescent="0.25">
      <c r="A2" s="28"/>
      <c r="B2" s="103" t="s">
        <v>63</v>
      </c>
      <c r="C2" s="102"/>
      <c r="D2" s="102"/>
      <c r="E2" s="102"/>
      <c r="F2" s="102"/>
      <c r="G2" s="102"/>
      <c r="H2" s="101"/>
      <c r="I2" s="101"/>
      <c r="J2" s="101"/>
      <c r="K2" s="101"/>
      <c r="L2" s="100"/>
      <c r="M2" s="28"/>
    </row>
    <row r="3" spans="1:25" ht="15.75" x14ac:dyDescent="0.25">
      <c r="A3" s="28"/>
      <c r="B3" s="238" t="s">
        <v>3</v>
      </c>
      <c r="C3" s="239"/>
      <c r="D3" s="240"/>
      <c r="E3" s="240"/>
      <c r="F3" s="240"/>
      <c r="G3" s="240"/>
      <c r="H3" s="98"/>
      <c r="I3" s="98"/>
      <c r="J3" s="98"/>
      <c r="K3" s="98"/>
      <c r="L3" s="97"/>
      <c r="M3" s="28"/>
    </row>
    <row r="4" spans="1:2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O4" s="262" t="s">
        <v>64</v>
      </c>
      <c r="P4" s="262"/>
      <c r="Q4" s="262"/>
      <c r="R4" s="262"/>
      <c r="S4" s="262"/>
      <c r="T4" s="262"/>
      <c r="U4" s="262"/>
      <c r="V4" s="262"/>
    </row>
    <row r="5" spans="1:25" ht="16.5" thickBot="1" x14ac:dyDescent="0.3">
      <c r="A5" s="28"/>
      <c r="B5" s="95" t="s">
        <v>6</v>
      </c>
      <c r="C5" s="94"/>
      <c r="D5" s="94"/>
      <c r="E5" s="93"/>
      <c r="F5" s="28"/>
      <c r="G5" s="92" t="s">
        <v>7</v>
      </c>
      <c r="H5" s="91"/>
      <c r="I5" s="91"/>
      <c r="J5" s="91"/>
      <c r="K5" s="91"/>
      <c r="L5" s="90"/>
      <c r="M5" s="28"/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47">
        <v>2025</v>
      </c>
      <c r="U5" s="147">
        <v>2026</v>
      </c>
      <c r="V5" s="147">
        <v>2027</v>
      </c>
      <c r="W5" s="147">
        <v>2028</v>
      </c>
      <c r="X5" s="147">
        <v>2029</v>
      </c>
      <c r="Y5" s="147">
        <v>2030</v>
      </c>
    </row>
    <row r="6" spans="1:25" ht="25.5" x14ac:dyDescent="0.25">
      <c r="A6" s="28"/>
      <c r="B6" s="74" t="s">
        <v>9</v>
      </c>
      <c r="C6" s="73"/>
      <c r="D6" s="73"/>
      <c r="E6" s="89"/>
      <c r="F6" s="28"/>
      <c r="G6" s="88"/>
      <c r="H6" s="87"/>
      <c r="I6" s="87"/>
      <c r="J6" s="87"/>
      <c r="K6" s="87"/>
      <c r="L6" s="86"/>
      <c r="M6" s="28"/>
      <c r="N6" s="234"/>
      <c r="O6" s="99" t="s">
        <v>65</v>
      </c>
      <c r="P6" s="99" t="s">
        <v>65</v>
      </c>
      <c r="Q6" s="99" t="s">
        <v>65</v>
      </c>
      <c r="R6" s="99" t="s">
        <v>65</v>
      </c>
      <c r="S6" s="99" t="s">
        <v>65</v>
      </c>
      <c r="T6" s="99" t="s">
        <v>65</v>
      </c>
      <c r="U6" s="99" t="s">
        <v>65</v>
      </c>
      <c r="V6" s="99" t="s">
        <v>65</v>
      </c>
      <c r="W6" s="99" t="s">
        <v>65</v>
      </c>
      <c r="X6" s="99" t="s">
        <v>65</v>
      </c>
      <c r="Y6" s="99" t="s">
        <v>65</v>
      </c>
    </row>
    <row r="7" spans="1:25" ht="26.25" thickBot="1" x14ac:dyDescent="0.3">
      <c r="A7" s="106"/>
      <c r="B7" s="146" t="s">
        <v>66</v>
      </c>
      <c r="C7" s="82"/>
      <c r="D7" s="145">
        <v>2023</v>
      </c>
      <c r="E7" s="81"/>
      <c r="F7" s="28"/>
      <c r="G7" s="80"/>
      <c r="H7" s="109">
        <f>$D$7</f>
        <v>2023</v>
      </c>
      <c r="I7" s="109"/>
      <c r="J7" s="79"/>
      <c r="K7" s="109" t="str">
        <f>$D$7&amp;+" Coeff."</f>
        <v>2023 Coeff.</v>
      </c>
      <c r="L7" s="157">
        <f>HLOOKUP($H$7,$O$5:$Y$32,28,FALSE)</f>
        <v>5</v>
      </c>
      <c r="M7" s="28"/>
      <c r="N7" s="235"/>
      <c r="O7" s="96" t="s">
        <v>67</v>
      </c>
      <c r="P7" s="96" t="s">
        <v>67</v>
      </c>
      <c r="Q7" s="96" t="s">
        <v>67</v>
      </c>
      <c r="R7" s="96" t="s">
        <v>67</v>
      </c>
      <c r="S7" s="96" t="s">
        <v>67</v>
      </c>
      <c r="T7" s="96" t="s">
        <v>67</v>
      </c>
      <c r="U7" s="96" t="s">
        <v>67</v>
      </c>
      <c r="V7" s="96" t="s">
        <v>67</v>
      </c>
      <c r="W7" s="96" t="s">
        <v>67</v>
      </c>
      <c r="X7" s="96" t="s">
        <v>67</v>
      </c>
      <c r="Y7" s="96" t="s">
        <v>67</v>
      </c>
    </row>
    <row r="8" spans="1:25" ht="16.5" thickTop="1" thickBot="1" x14ac:dyDescent="0.3">
      <c r="A8" s="106"/>
      <c r="B8" s="136" t="s">
        <v>68</v>
      </c>
      <c r="C8" s="73"/>
      <c r="D8" s="135">
        <v>100</v>
      </c>
      <c r="E8" s="72" t="s">
        <v>69</v>
      </c>
      <c r="F8" s="134"/>
      <c r="G8" s="133" t="s">
        <v>68</v>
      </c>
      <c r="H8" s="108">
        <f>(D8)*K8/1000</f>
        <v>0.31900000000000001</v>
      </c>
      <c r="I8" s="162" t="s">
        <v>70</v>
      </c>
      <c r="J8" s="132"/>
      <c r="K8" s="108">
        <f t="shared" ref="K8:K19" si="0">VLOOKUP($B8,$N$5:$Y$31,$L$7,FALSE)</f>
        <v>3.19</v>
      </c>
      <c r="L8" s="70" t="s">
        <v>71</v>
      </c>
      <c r="M8" s="28"/>
      <c r="N8" s="158" t="s">
        <v>68</v>
      </c>
      <c r="O8" s="76">
        <v>3.19</v>
      </c>
      <c r="P8" s="76">
        <v>3.19</v>
      </c>
      <c r="Q8" s="76">
        <v>3.19</v>
      </c>
      <c r="R8" s="76">
        <v>3.19</v>
      </c>
      <c r="S8" s="76">
        <v>3.19</v>
      </c>
      <c r="T8" s="76">
        <v>3.19</v>
      </c>
      <c r="U8" s="76">
        <v>3.19</v>
      </c>
      <c r="V8" s="76">
        <v>3.19</v>
      </c>
      <c r="W8" s="76">
        <v>3.19</v>
      </c>
      <c r="X8" s="76">
        <v>3.19</v>
      </c>
      <c r="Y8" s="76">
        <v>3.19</v>
      </c>
    </row>
    <row r="9" spans="1:25" ht="15.75" thickBot="1" x14ac:dyDescent="0.3">
      <c r="A9" s="106"/>
      <c r="B9" s="136" t="s">
        <v>72</v>
      </c>
      <c r="C9" s="73"/>
      <c r="D9" s="135">
        <v>0</v>
      </c>
      <c r="E9" s="72" t="s">
        <v>69</v>
      </c>
      <c r="F9" s="134"/>
      <c r="G9" s="156" t="s">
        <v>72</v>
      </c>
      <c r="H9" s="108">
        <f t="shared" ref="H9:H18" si="1">(D9)*K9/1000</f>
        <v>0</v>
      </c>
      <c r="I9" s="107" t="s">
        <v>70</v>
      </c>
      <c r="J9" s="132"/>
      <c r="K9" s="108">
        <f t="shared" si="0"/>
        <v>3.18</v>
      </c>
      <c r="L9" s="70" t="s">
        <v>71</v>
      </c>
      <c r="M9" s="28"/>
      <c r="N9" s="159" t="s">
        <v>72</v>
      </c>
      <c r="O9" s="85">
        <v>3.18</v>
      </c>
      <c r="P9" s="85">
        <v>3.18</v>
      </c>
      <c r="Q9" s="85">
        <v>3.18</v>
      </c>
      <c r="R9" s="85">
        <v>3.18</v>
      </c>
      <c r="S9" s="85">
        <v>3.18</v>
      </c>
      <c r="T9" s="85">
        <v>3.18</v>
      </c>
      <c r="U9" s="85">
        <v>3.18</v>
      </c>
      <c r="V9" s="85">
        <v>3.18</v>
      </c>
      <c r="W9" s="85">
        <v>3.18</v>
      </c>
      <c r="X9" s="85">
        <v>3.18</v>
      </c>
      <c r="Y9" s="85">
        <v>3.18</v>
      </c>
    </row>
    <row r="10" spans="1:25" ht="15.75" thickBot="1" x14ac:dyDescent="0.3">
      <c r="A10" s="106"/>
      <c r="B10" s="136" t="s">
        <v>73</v>
      </c>
      <c r="C10" s="73"/>
      <c r="D10" s="135">
        <v>0</v>
      </c>
      <c r="E10" s="72" t="s">
        <v>69</v>
      </c>
      <c r="F10" s="134"/>
      <c r="G10" s="156" t="s">
        <v>73</v>
      </c>
      <c r="H10" s="108">
        <f t="shared" si="1"/>
        <v>0</v>
      </c>
      <c r="I10" s="107" t="s">
        <v>70</v>
      </c>
      <c r="J10" s="132"/>
      <c r="K10" s="108">
        <f t="shared" si="0"/>
        <v>3.18</v>
      </c>
      <c r="L10" s="70" t="s">
        <v>71</v>
      </c>
      <c r="M10" s="28"/>
      <c r="N10" s="158" t="s">
        <v>73</v>
      </c>
      <c r="O10" s="76">
        <v>3.18</v>
      </c>
      <c r="P10" s="76">
        <v>3.18</v>
      </c>
      <c r="Q10" s="76">
        <v>3.18</v>
      </c>
      <c r="R10" s="76">
        <v>3.18</v>
      </c>
      <c r="S10" s="76">
        <v>3.18</v>
      </c>
      <c r="T10" s="76">
        <v>3.18</v>
      </c>
      <c r="U10" s="76">
        <v>3.18</v>
      </c>
      <c r="V10" s="76">
        <v>3.18</v>
      </c>
      <c r="W10" s="76">
        <v>3.18</v>
      </c>
      <c r="X10" s="76">
        <v>3.18</v>
      </c>
      <c r="Y10" s="76">
        <v>3.18</v>
      </c>
    </row>
    <row r="11" spans="1:25" ht="15.75" thickBot="1" x14ac:dyDescent="0.3">
      <c r="A11" s="106"/>
      <c r="B11" s="136" t="s">
        <v>74</v>
      </c>
      <c r="C11" s="73"/>
      <c r="D11" s="135">
        <v>0</v>
      </c>
      <c r="E11" s="72" t="s">
        <v>69</v>
      </c>
      <c r="F11" s="134"/>
      <c r="G11" s="156" t="s">
        <v>74</v>
      </c>
      <c r="H11" s="108">
        <f t="shared" si="1"/>
        <v>0</v>
      </c>
      <c r="I11" s="107" t="s">
        <v>70</v>
      </c>
      <c r="J11" s="132"/>
      <c r="K11" s="108">
        <f t="shared" si="0"/>
        <v>3.18</v>
      </c>
      <c r="L11" s="70" t="s">
        <v>71</v>
      </c>
      <c r="M11" s="28"/>
      <c r="N11" s="159" t="s">
        <v>74</v>
      </c>
      <c r="O11" s="85">
        <v>3.18</v>
      </c>
      <c r="P11" s="85">
        <v>3.18</v>
      </c>
      <c r="Q11" s="85">
        <v>3.18</v>
      </c>
      <c r="R11" s="85">
        <v>3.18</v>
      </c>
      <c r="S11" s="85">
        <v>3.18</v>
      </c>
      <c r="T11" s="85">
        <v>3.18</v>
      </c>
      <c r="U11" s="85">
        <v>3.18</v>
      </c>
      <c r="V11" s="85">
        <v>3.18</v>
      </c>
      <c r="W11" s="85">
        <v>3.18</v>
      </c>
      <c r="X11" s="85">
        <v>3.18</v>
      </c>
      <c r="Y11" s="85">
        <v>3.18</v>
      </c>
    </row>
    <row r="12" spans="1:25" ht="15.75" thickBot="1" x14ac:dyDescent="0.3">
      <c r="A12" s="106"/>
      <c r="B12" s="136" t="s">
        <v>75</v>
      </c>
      <c r="C12" s="73"/>
      <c r="D12" s="135">
        <v>0</v>
      </c>
      <c r="E12" s="72" t="s">
        <v>69</v>
      </c>
      <c r="F12" s="134"/>
      <c r="G12" s="133" t="s">
        <v>75</v>
      </c>
      <c r="H12" s="108">
        <f t="shared" si="1"/>
        <v>0</v>
      </c>
      <c r="I12" s="107" t="s">
        <v>70</v>
      </c>
      <c r="J12" s="132"/>
      <c r="K12" s="108">
        <f t="shared" si="0"/>
        <v>2.79</v>
      </c>
      <c r="L12" s="70" t="s">
        <v>71</v>
      </c>
      <c r="M12" s="28"/>
      <c r="N12" s="158" t="s">
        <v>75</v>
      </c>
      <c r="O12" s="76">
        <v>2.79</v>
      </c>
      <c r="P12" s="76">
        <v>2.79</v>
      </c>
      <c r="Q12" s="76">
        <v>2.79</v>
      </c>
      <c r="R12" s="76">
        <v>2.79</v>
      </c>
      <c r="S12" s="76">
        <v>2.79</v>
      </c>
      <c r="T12" s="76">
        <v>2.79</v>
      </c>
      <c r="U12" s="76">
        <v>2.79</v>
      </c>
      <c r="V12" s="76">
        <v>2.79</v>
      </c>
      <c r="W12" s="76">
        <v>2.79</v>
      </c>
      <c r="X12" s="76">
        <v>2.79</v>
      </c>
      <c r="Y12" s="76">
        <v>2.79</v>
      </c>
    </row>
    <row r="13" spans="1:25" ht="15.75" thickBot="1" x14ac:dyDescent="0.3">
      <c r="A13" s="106"/>
      <c r="B13" s="136" t="s">
        <v>76</v>
      </c>
      <c r="C13" s="73"/>
      <c r="D13" s="135">
        <v>0</v>
      </c>
      <c r="E13" s="72" t="s">
        <v>69</v>
      </c>
      <c r="F13" s="134"/>
      <c r="G13" s="133" t="s">
        <v>76</v>
      </c>
      <c r="H13" s="108">
        <f t="shared" si="1"/>
        <v>0</v>
      </c>
      <c r="I13" s="107" t="s">
        <v>70</v>
      </c>
      <c r="J13" s="132"/>
      <c r="K13" s="108">
        <f t="shared" si="0"/>
        <v>2.79</v>
      </c>
      <c r="L13" s="70" t="s">
        <v>71</v>
      </c>
      <c r="M13" s="28"/>
      <c r="N13" s="159" t="s">
        <v>76</v>
      </c>
      <c r="O13" s="85">
        <v>2.79</v>
      </c>
      <c r="P13" s="85">
        <v>2.79</v>
      </c>
      <c r="Q13" s="85">
        <v>2.79</v>
      </c>
      <c r="R13" s="85">
        <v>2.79</v>
      </c>
      <c r="S13" s="85">
        <v>2.79</v>
      </c>
      <c r="T13" s="85">
        <v>2.79</v>
      </c>
      <c r="U13" s="85">
        <v>2.79</v>
      </c>
      <c r="V13" s="85">
        <v>2.79</v>
      </c>
      <c r="W13" s="85">
        <v>2.79</v>
      </c>
      <c r="X13" s="85">
        <v>2.79</v>
      </c>
      <c r="Y13" s="85">
        <v>2.79</v>
      </c>
    </row>
    <row r="14" spans="1:25" ht="15.75" thickBot="1" x14ac:dyDescent="0.3">
      <c r="A14" s="106"/>
      <c r="B14" s="136" t="s">
        <v>77</v>
      </c>
      <c r="C14" s="73"/>
      <c r="D14" s="135">
        <v>0</v>
      </c>
      <c r="E14" s="72" t="s">
        <v>69</v>
      </c>
      <c r="F14" s="134"/>
      <c r="G14" s="133" t="s">
        <v>77</v>
      </c>
      <c r="H14" s="108">
        <f t="shared" si="1"/>
        <v>0</v>
      </c>
      <c r="I14" s="107" t="s">
        <v>70</v>
      </c>
      <c r="J14" s="132"/>
      <c r="K14" s="108">
        <f t="shared" si="0"/>
        <v>3.18</v>
      </c>
      <c r="L14" s="70" t="s">
        <v>71</v>
      </c>
      <c r="M14" s="28"/>
      <c r="N14" s="158" t="s">
        <v>77</v>
      </c>
      <c r="O14" s="76">
        <v>3.18</v>
      </c>
      <c r="P14" s="76">
        <v>3.18</v>
      </c>
      <c r="Q14" s="76">
        <v>3.18</v>
      </c>
      <c r="R14" s="76">
        <v>3.18</v>
      </c>
      <c r="S14" s="76">
        <v>3.18</v>
      </c>
      <c r="T14" s="76">
        <v>3.18</v>
      </c>
      <c r="U14" s="76">
        <v>3.18</v>
      </c>
      <c r="V14" s="76">
        <v>3.18</v>
      </c>
      <c r="W14" s="76">
        <v>3.18</v>
      </c>
      <c r="X14" s="76">
        <v>3.18</v>
      </c>
      <c r="Y14" s="76">
        <v>3.18</v>
      </c>
    </row>
    <row r="15" spans="1:25" ht="15.75" thickBot="1" x14ac:dyDescent="0.3">
      <c r="A15" s="106"/>
      <c r="B15" s="136" t="s">
        <v>78</v>
      </c>
      <c r="C15" s="73"/>
      <c r="D15" s="135">
        <v>0</v>
      </c>
      <c r="E15" s="72" t="s">
        <v>69</v>
      </c>
      <c r="F15" s="134"/>
      <c r="G15" s="133" t="s">
        <v>78</v>
      </c>
      <c r="H15" s="108">
        <f t="shared" si="1"/>
        <v>0</v>
      </c>
      <c r="I15" s="107" t="s">
        <v>70</v>
      </c>
      <c r="J15" s="132"/>
      <c r="K15" s="108">
        <f t="shared" si="0"/>
        <v>2.93</v>
      </c>
      <c r="L15" s="70" t="s">
        <v>71</v>
      </c>
      <c r="M15" s="28"/>
      <c r="N15" s="159" t="s">
        <v>78</v>
      </c>
      <c r="O15" s="85">
        <v>2.93</v>
      </c>
      <c r="P15" s="85">
        <v>2.93</v>
      </c>
      <c r="Q15" s="85">
        <v>2.93</v>
      </c>
      <c r="R15" s="85">
        <v>2.93</v>
      </c>
      <c r="S15" s="85">
        <v>2.93</v>
      </c>
      <c r="T15" s="85">
        <v>2.93</v>
      </c>
      <c r="U15" s="85">
        <v>2.93</v>
      </c>
      <c r="V15" s="85">
        <v>2.93</v>
      </c>
      <c r="W15" s="85">
        <v>2.93</v>
      </c>
      <c r="X15" s="85">
        <v>2.93</v>
      </c>
      <c r="Y15" s="85">
        <v>2.93</v>
      </c>
    </row>
    <row r="16" spans="1:25" ht="15.75" thickBot="1" x14ac:dyDescent="0.3">
      <c r="A16" s="106"/>
      <c r="B16" s="136" t="s">
        <v>79</v>
      </c>
      <c r="C16" s="73"/>
      <c r="D16" s="135">
        <v>0</v>
      </c>
      <c r="E16" s="72" t="s">
        <v>69</v>
      </c>
      <c r="F16" s="134"/>
      <c r="G16" s="133" t="s">
        <v>79</v>
      </c>
      <c r="H16" s="108">
        <f t="shared" si="1"/>
        <v>0</v>
      </c>
      <c r="I16" s="107" t="s">
        <v>70</v>
      </c>
      <c r="J16" s="132"/>
      <c r="K16" s="108">
        <f t="shared" si="0"/>
        <v>3.18</v>
      </c>
      <c r="L16" s="70" t="s">
        <v>71</v>
      </c>
      <c r="M16" s="28"/>
      <c r="N16" s="158" t="s">
        <v>79</v>
      </c>
      <c r="O16" s="76">
        <v>3.18</v>
      </c>
      <c r="P16" s="76">
        <v>3.18</v>
      </c>
      <c r="Q16" s="76">
        <v>3.18</v>
      </c>
      <c r="R16" s="76">
        <v>3.18</v>
      </c>
      <c r="S16" s="76">
        <v>3.18</v>
      </c>
      <c r="T16" s="76">
        <v>3.18</v>
      </c>
      <c r="U16" s="76">
        <v>3.18</v>
      </c>
      <c r="V16" s="76">
        <v>3.18</v>
      </c>
      <c r="W16" s="76">
        <v>3.18</v>
      </c>
      <c r="X16" s="76">
        <v>3.18</v>
      </c>
      <c r="Y16" s="76">
        <v>3.18</v>
      </c>
    </row>
    <row r="17" spans="1:25" ht="15.75" thickBot="1" x14ac:dyDescent="0.3">
      <c r="A17" s="106"/>
      <c r="B17" s="136" t="s">
        <v>80</v>
      </c>
      <c r="C17" s="73"/>
      <c r="D17" s="135">
        <v>0</v>
      </c>
      <c r="E17" s="72" t="s">
        <v>69</v>
      </c>
      <c r="F17" s="134"/>
      <c r="G17" s="133" t="s">
        <v>80</v>
      </c>
      <c r="H17" s="108">
        <f t="shared" si="1"/>
        <v>0</v>
      </c>
      <c r="I17" s="107" t="s">
        <v>70</v>
      </c>
      <c r="J17" s="132"/>
      <c r="K17" s="108">
        <f t="shared" si="0"/>
        <v>0</v>
      </c>
      <c r="L17" s="70" t="s">
        <v>71</v>
      </c>
      <c r="M17" s="28"/>
      <c r="N17" s="159" t="s">
        <v>80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</row>
    <row r="18" spans="1:25" ht="15.75" thickBot="1" x14ac:dyDescent="0.3">
      <c r="A18" s="144"/>
      <c r="B18" s="136" t="s">
        <v>81</v>
      </c>
      <c r="C18" s="73"/>
      <c r="D18" s="135">
        <v>0</v>
      </c>
      <c r="E18" s="72" t="s">
        <v>69</v>
      </c>
      <c r="F18" s="134"/>
      <c r="G18" s="133" t="s">
        <v>81</v>
      </c>
      <c r="H18" s="108">
        <f t="shared" si="1"/>
        <v>0</v>
      </c>
      <c r="I18" s="107" t="s">
        <v>70</v>
      </c>
      <c r="J18" s="132"/>
      <c r="K18" s="108">
        <f t="shared" si="0"/>
        <v>0.17</v>
      </c>
      <c r="L18" s="70" t="s">
        <v>71</v>
      </c>
      <c r="M18" s="28"/>
      <c r="N18" s="158" t="s">
        <v>81</v>
      </c>
      <c r="O18" s="76">
        <v>0.17</v>
      </c>
      <c r="P18" s="76">
        <v>0.17</v>
      </c>
      <c r="Q18" s="76">
        <v>0.17</v>
      </c>
      <c r="R18" s="76">
        <v>0.17</v>
      </c>
      <c r="S18" s="76">
        <v>0.17</v>
      </c>
      <c r="T18" s="76">
        <v>0.17</v>
      </c>
      <c r="U18" s="76">
        <v>0.17</v>
      </c>
      <c r="V18" s="76">
        <v>0.17</v>
      </c>
      <c r="W18" s="76">
        <v>0.17</v>
      </c>
      <c r="X18" s="76">
        <v>0.17</v>
      </c>
      <c r="Y18" s="76">
        <v>0.17</v>
      </c>
    </row>
    <row r="19" spans="1:25" ht="15.75" thickBot="1" x14ac:dyDescent="0.3">
      <c r="A19" s="144"/>
      <c r="B19" s="136" t="s">
        <v>82</v>
      </c>
      <c r="C19" s="73"/>
      <c r="D19" s="135">
        <v>0</v>
      </c>
      <c r="E19" s="72" t="s">
        <v>69</v>
      </c>
      <c r="F19" s="134"/>
      <c r="G19" s="133" t="s">
        <v>82</v>
      </c>
      <c r="H19" s="108">
        <f t="shared" ref="H19" si="2">(D19)*K19/1000</f>
        <v>0</v>
      </c>
      <c r="I19" s="107" t="s">
        <v>70</v>
      </c>
      <c r="J19" s="132"/>
      <c r="K19" s="108">
        <f t="shared" si="0"/>
        <v>2.79</v>
      </c>
      <c r="L19" s="70" t="s">
        <v>71</v>
      </c>
      <c r="M19" s="28"/>
      <c r="N19" s="159" t="s">
        <v>82</v>
      </c>
      <c r="O19" s="85">
        <v>2.79</v>
      </c>
      <c r="P19" s="85">
        <v>2.79</v>
      </c>
      <c r="Q19" s="85">
        <v>2.79</v>
      </c>
      <c r="R19" s="85">
        <v>2.79</v>
      </c>
      <c r="S19" s="85">
        <v>2.79</v>
      </c>
      <c r="T19" s="85">
        <v>2.79</v>
      </c>
      <c r="U19" s="85">
        <v>2.79</v>
      </c>
      <c r="V19" s="85">
        <v>2.79</v>
      </c>
      <c r="W19" s="85">
        <v>2.79</v>
      </c>
      <c r="X19" s="85">
        <v>2.79</v>
      </c>
      <c r="Y19" s="85">
        <v>2.79</v>
      </c>
    </row>
    <row r="20" spans="1:25" ht="7.5" customHeight="1" thickBot="1" x14ac:dyDescent="0.3">
      <c r="A20" s="106"/>
      <c r="B20" s="143"/>
      <c r="C20" s="142"/>
      <c r="D20" s="141"/>
      <c r="E20" s="140"/>
      <c r="F20" s="134"/>
      <c r="G20" s="139"/>
      <c r="H20" s="132"/>
      <c r="I20" s="163"/>
      <c r="J20" s="132"/>
      <c r="K20" s="132"/>
      <c r="L20" s="138"/>
      <c r="M20" s="28"/>
      <c r="N20" s="159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</row>
    <row r="21" spans="1:25" ht="15.75" thickBot="1" x14ac:dyDescent="0.3">
      <c r="A21" s="106"/>
      <c r="B21" s="136" t="s">
        <v>83</v>
      </c>
      <c r="C21" s="73"/>
      <c r="D21" s="135">
        <v>0</v>
      </c>
      <c r="E21" s="72" t="s">
        <v>69</v>
      </c>
      <c r="F21" s="134"/>
      <c r="G21" s="133" t="s">
        <v>83</v>
      </c>
      <c r="H21" s="108">
        <f t="shared" ref="H21:H31" si="3">D21*K21/1000</f>
        <v>0</v>
      </c>
      <c r="I21" s="107" t="s">
        <v>70</v>
      </c>
      <c r="J21" s="132"/>
      <c r="K21" s="108">
        <f>VLOOKUP($G21,$N$5:$Y$31,$L$7,FALSE)</f>
        <v>0.90774041774192005</v>
      </c>
      <c r="L21" s="70" t="s">
        <v>71</v>
      </c>
      <c r="M21" s="28"/>
      <c r="N21" s="158" t="s">
        <v>83</v>
      </c>
      <c r="O21" s="128">
        <v>0.95817044094980486</v>
      </c>
      <c r="P21" s="128">
        <v>0.94136043321384344</v>
      </c>
      <c r="Q21" s="128">
        <v>0.92455042547788224</v>
      </c>
      <c r="R21" s="128">
        <v>0.90774041774192005</v>
      </c>
      <c r="S21" s="128">
        <v>0.89333183968252472</v>
      </c>
      <c r="T21" s="128">
        <v>0.87892326162312906</v>
      </c>
      <c r="U21" s="128">
        <v>0.86451468356373362</v>
      </c>
      <c r="V21" s="128">
        <v>0.85010610550433818</v>
      </c>
      <c r="W21" s="128">
        <v>0.83569752744494263</v>
      </c>
      <c r="X21" s="128">
        <v>0.82128894938554708</v>
      </c>
      <c r="Y21" s="128">
        <v>0.80688037132615142</v>
      </c>
    </row>
    <row r="22" spans="1:25" ht="15.75" thickBot="1" x14ac:dyDescent="0.3">
      <c r="A22" s="106"/>
      <c r="B22" s="136" t="s">
        <v>84</v>
      </c>
      <c r="C22" s="73"/>
      <c r="D22" s="135">
        <v>0</v>
      </c>
      <c r="E22" s="72" t="s">
        <v>69</v>
      </c>
      <c r="F22" s="134"/>
      <c r="G22" s="133" t="s">
        <v>84</v>
      </c>
      <c r="H22" s="108">
        <f t="shared" si="3"/>
        <v>0</v>
      </c>
      <c r="I22" s="107" t="s">
        <v>70</v>
      </c>
      <c r="J22" s="132"/>
      <c r="K22" s="108">
        <f>VLOOKUP($G22,$N$5:$Y$31,$L$7,FALSE)</f>
        <v>1.4319884617935614</v>
      </c>
      <c r="L22" s="70" t="s">
        <v>71</v>
      </c>
      <c r="M22" s="28"/>
      <c r="N22" s="159" t="s">
        <v>84</v>
      </c>
      <c r="O22" s="75">
        <v>1.5115433763376487</v>
      </c>
      <c r="P22" s="75">
        <v>1.48502507148962</v>
      </c>
      <c r="Q22" s="75">
        <v>1.458506766641591</v>
      </c>
      <c r="R22" s="75">
        <v>1.4319884617935614</v>
      </c>
      <c r="S22" s="75">
        <v>1.4092584862095365</v>
      </c>
      <c r="T22" s="75">
        <v>1.3865285106255121</v>
      </c>
      <c r="U22" s="75">
        <v>1.3637985350414874</v>
      </c>
      <c r="V22" s="75">
        <v>1.3410685594574625</v>
      </c>
      <c r="W22" s="75">
        <v>1.3183385838734378</v>
      </c>
      <c r="X22" s="75">
        <v>1.2956086082894134</v>
      </c>
      <c r="Y22" s="75">
        <v>1.2728786327053878</v>
      </c>
    </row>
    <row r="23" spans="1:25" ht="15.75" thickBot="1" x14ac:dyDescent="0.3">
      <c r="A23" s="106"/>
      <c r="B23" s="136" t="s">
        <v>85</v>
      </c>
      <c r="C23" s="73"/>
      <c r="D23" s="135">
        <v>0</v>
      </c>
      <c r="E23" s="72" t="s">
        <v>69</v>
      </c>
      <c r="F23" s="134"/>
      <c r="G23" s="133" t="s">
        <v>85</v>
      </c>
      <c r="H23" s="108">
        <f t="shared" si="3"/>
        <v>0</v>
      </c>
      <c r="I23" s="107" t="s">
        <v>70</v>
      </c>
      <c r="J23" s="132"/>
      <c r="K23" s="108">
        <f>VLOOKUP($G23,$N$5:$Y$31,$L$7,FALSE)</f>
        <v>1.4319884617935614</v>
      </c>
      <c r="L23" s="70" t="s">
        <v>71</v>
      </c>
      <c r="M23" s="28"/>
      <c r="N23" s="158" t="s">
        <v>85</v>
      </c>
      <c r="O23" s="128">
        <v>1.5115433763376487</v>
      </c>
      <c r="P23" s="128">
        <v>1.48502507148962</v>
      </c>
      <c r="Q23" s="128">
        <v>1.458506766641591</v>
      </c>
      <c r="R23" s="128">
        <v>1.4319884617935614</v>
      </c>
      <c r="S23" s="128">
        <v>1.4092584862095365</v>
      </c>
      <c r="T23" s="128">
        <v>1.3865285106255121</v>
      </c>
      <c r="U23" s="128">
        <v>1.3637985350414874</v>
      </c>
      <c r="V23" s="128">
        <v>1.3410685594574625</v>
      </c>
      <c r="W23" s="128">
        <v>1.3183385838734378</v>
      </c>
      <c r="X23" s="128">
        <v>1.2956086082894134</v>
      </c>
      <c r="Y23" s="128">
        <v>1.2728786327053878</v>
      </c>
    </row>
    <row r="24" spans="1:25" ht="15.75" thickBot="1" x14ac:dyDescent="0.3">
      <c r="A24" s="106"/>
      <c r="B24" s="136" t="s">
        <v>86</v>
      </c>
      <c r="C24" s="73"/>
      <c r="D24" s="135">
        <v>0</v>
      </c>
      <c r="E24" s="72" t="s">
        <v>69</v>
      </c>
      <c r="F24" s="134"/>
      <c r="G24" s="133" t="s">
        <v>86</v>
      </c>
      <c r="H24" s="108">
        <f t="shared" si="3"/>
        <v>0</v>
      </c>
      <c r="I24" s="107" t="s">
        <v>70</v>
      </c>
      <c r="J24" s="132"/>
      <c r="K24" s="108">
        <f t="shared" ref="K24:K25" si="4">VLOOKUP($G24,$N$5:$Y$31,$L$7,FALSE)</f>
        <v>0</v>
      </c>
      <c r="L24" s="70" t="s">
        <v>71</v>
      </c>
      <c r="M24" s="28"/>
      <c r="N24" s="159" t="s">
        <v>86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</row>
    <row r="25" spans="1:25" ht="15.75" thickBot="1" x14ac:dyDescent="0.3">
      <c r="A25" s="106"/>
      <c r="B25" s="136" t="s">
        <v>87</v>
      </c>
      <c r="C25" s="73"/>
      <c r="D25" s="135">
        <v>0</v>
      </c>
      <c r="E25" s="72" t="s">
        <v>69</v>
      </c>
      <c r="F25" s="134"/>
      <c r="G25" s="133" t="s">
        <v>87</v>
      </c>
      <c r="H25" s="108">
        <f t="shared" si="3"/>
        <v>0</v>
      </c>
      <c r="I25" s="107" t="s">
        <v>70</v>
      </c>
      <c r="J25" s="132"/>
      <c r="K25" s="108">
        <f t="shared" si="4"/>
        <v>0</v>
      </c>
      <c r="L25" s="70" t="s">
        <v>71</v>
      </c>
      <c r="M25" s="28"/>
      <c r="N25" s="158" t="s">
        <v>87</v>
      </c>
      <c r="O25" s="128">
        <v>0</v>
      </c>
      <c r="P25" s="128">
        <v>0</v>
      </c>
      <c r="Q25" s="128">
        <v>0</v>
      </c>
      <c r="R25" s="128">
        <v>0</v>
      </c>
      <c r="S25" s="128">
        <v>0</v>
      </c>
      <c r="T25" s="128">
        <v>0</v>
      </c>
      <c r="U25" s="128">
        <v>0</v>
      </c>
      <c r="V25" s="128">
        <v>0</v>
      </c>
      <c r="W25" s="128">
        <v>0</v>
      </c>
      <c r="X25" s="128">
        <v>0</v>
      </c>
      <c r="Y25" s="128">
        <v>0</v>
      </c>
    </row>
    <row r="26" spans="1:25" ht="15.75" thickBot="1" x14ac:dyDescent="0.3">
      <c r="A26" s="106"/>
      <c r="B26" s="136" t="s">
        <v>88</v>
      </c>
      <c r="C26" s="73"/>
      <c r="D26" s="135">
        <v>0</v>
      </c>
      <c r="E26" s="72" t="s">
        <v>69</v>
      </c>
      <c r="F26" s="134"/>
      <c r="G26" s="133" t="s">
        <v>88</v>
      </c>
      <c r="H26" s="108">
        <f t="shared" si="3"/>
        <v>0</v>
      </c>
      <c r="I26" s="107" t="s">
        <v>70</v>
      </c>
      <c r="J26" s="132"/>
      <c r="K26" s="108">
        <f t="shared" ref="K26:K31" si="5">VLOOKUP($G26,$N$5:$Y$31,$L$7,FALSE)</f>
        <v>1.4319884617935614</v>
      </c>
      <c r="L26" s="70" t="s">
        <v>71</v>
      </c>
      <c r="M26" s="28"/>
      <c r="N26" s="137" t="s">
        <v>88</v>
      </c>
      <c r="O26" s="75">
        <v>1.5115433763376487</v>
      </c>
      <c r="P26" s="75">
        <v>1.4850250714896194</v>
      </c>
      <c r="Q26" s="75">
        <v>1.458506766641591</v>
      </c>
      <c r="R26" s="75">
        <v>1.4319884617935614</v>
      </c>
      <c r="S26" s="75">
        <v>1.409258486209537</v>
      </c>
      <c r="T26" s="75">
        <v>1.3865285106255119</v>
      </c>
      <c r="U26" s="75">
        <v>1.3637985350414874</v>
      </c>
      <c r="V26" s="75">
        <v>1.3410685594574623</v>
      </c>
      <c r="W26" s="75">
        <v>1.3183385838734378</v>
      </c>
      <c r="X26" s="75">
        <v>1.2956086082894132</v>
      </c>
      <c r="Y26" s="75">
        <v>1.272878632705388</v>
      </c>
    </row>
    <row r="27" spans="1:25" ht="15.75" thickBot="1" x14ac:dyDescent="0.3">
      <c r="A27" s="106"/>
      <c r="B27" s="136" t="s">
        <v>89</v>
      </c>
      <c r="C27" s="73"/>
      <c r="D27" s="135">
        <v>0</v>
      </c>
      <c r="E27" s="72" t="s">
        <v>69</v>
      </c>
      <c r="F27" s="134"/>
      <c r="G27" s="133" t="s">
        <v>89</v>
      </c>
      <c r="H27" s="108">
        <f t="shared" si="3"/>
        <v>0</v>
      </c>
      <c r="I27" s="107" t="s">
        <v>70</v>
      </c>
      <c r="J27" s="132"/>
      <c r="K27" s="108">
        <f t="shared" si="5"/>
        <v>1.3194107525330612</v>
      </c>
      <c r="L27" s="70" t="s">
        <v>71</v>
      </c>
      <c r="M27" s="28"/>
      <c r="N27" s="158" t="s">
        <v>89</v>
      </c>
      <c r="O27" s="128">
        <v>1.3927113498960093</v>
      </c>
      <c r="P27" s="128">
        <v>1.3682778174416939</v>
      </c>
      <c r="Q27" s="128">
        <v>1.3438442849873777</v>
      </c>
      <c r="R27" s="128">
        <v>1.3194107525330612</v>
      </c>
      <c r="S27" s="128">
        <v>1.2984677247150762</v>
      </c>
      <c r="T27" s="128">
        <v>1.277524696897091</v>
      </c>
      <c r="U27" s="128">
        <v>1.2565816690791061</v>
      </c>
      <c r="V27" s="128">
        <v>1.2356386412611211</v>
      </c>
      <c r="W27" s="128">
        <v>1.2146956134431361</v>
      </c>
      <c r="X27" s="128">
        <v>1.1937525856251512</v>
      </c>
      <c r="Y27" s="128">
        <v>1.1728095578071658</v>
      </c>
    </row>
    <row r="28" spans="1:25" ht="15.75" thickBot="1" x14ac:dyDescent="0.3">
      <c r="A28" s="106"/>
      <c r="B28" s="136" t="s">
        <v>90</v>
      </c>
      <c r="C28" s="73"/>
      <c r="D28" s="135">
        <v>0</v>
      </c>
      <c r="E28" s="72" t="s">
        <v>69</v>
      </c>
      <c r="F28" s="134"/>
      <c r="G28" s="133" t="s">
        <v>90</v>
      </c>
      <c r="H28" s="108">
        <f t="shared" si="3"/>
        <v>0</v>
      </c>
      <c r="I28" s="107" t="s">
        <v>70</v>
      </c>
      <c r="J28" s="132"/>
      <c r="K28" s="108">
        <f t="shared" si="5"/>
        <v>1.4319884617935612</v>
      </c>
      <c r="L28" s="70" t="s">
        <v>71</v>
      </c>
      <c r="M28" s="28"/>
      <c r="N28" s="137" t="s">
        <v>90</v>
      </c>
      <c r="O28" s="75">
        <v>1.5115433763376482</v>
      </c>
      <c r="P28" s="75">
        <v>1.4850250714896194</v>
      </c>
      <c r="Q28" s="75">
        <v>1.4585067666415905</v>
      </c>
      <c r="R28" s="75">
        <v>1.4319884617935612</v>
      </c>
      <c r="S28" s="75">
        <v>1.4092584862095361</v>
      </c>
      <c r="T28" s="75">
        <v>1.3865285106255116</v>
      </c>
      <c r="U28" s="75">
        <v>1.3637985350414867</v>
      </c>
      <c r="V28" s="75">
        <v>1.3410685594574625</v>
      </c>
      <c r="W28" s="75">
        <v>1.3183385838734378</v>
      </c>
      <c r="X28" s="75">
        <v>1.2956086082894132</v>
      </c>
      <c r="Y28" s="75">
        <v>1.2728786327053878</v>
      </c>
    </row>
    <row r="29" spans="1:25" ht="15.75" thickBot="1" x14ac:dyDescent="0.3">
      <c r="A29" s="106"/>
      <c r="B29" s="136" t="s">
        <v>91</v>
      </c>
      <c r="C29" s="73"/>
      <c r="D29" s="135">
        <v>0</v>
      </c>
      <c r="E29" s="72" t="s">
        <v>69</v>
      </c>
      <c r="F29" s="134"/>
      <c r="G29" s="133" t="s">
        <v>91</v>
      </c>
      <c r="H29" s="108">
        <f t="shared" si="3"/>
        <v>0</v>
      </c>
      <c r="I29" s="107" t="s">
        <v>70</v>
      </c>
      <c r="J29" s="132"/>
      <c r="K29" s="108">
        <f t="shared" si="5"/>
        <v>0</v>
      </c>
      <c r="L29" s="70" t="s">
        <v>71</v>
      </c>
      <c r="M29" s="28"/>
      <c r="N29" s="158" t="s">
        <v>91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128">
        <v>0</v>
      </c>
      <c r="X29" s="128">
        <v>0</v>
      </c>
      <c r="Y29" s="128">
        <v>0</v>
      </c>
    </row>
    <row r="30" spans="1:25" ht="15.75" thickBot="1" x14ac:dyDescent="0.3">
      <c r="A30" s="106"/>
      <c r="B30" s="136" t="s">
        <v>92</v>
      </c>
      <c r="C30" s="73"/>
      <c r="D30" s="135">
        <v>0</v>
      </c>
      <c r="E30" s="72" t="s">
        <v>69</v>
      </c>
      <c r="F30" s="134"/>
      <c r="G30" s="133" t="s">
        <v>92</v>
      </c>
      <c r="H30" s="108">
        <f t="shared" ref="H30" si="6">D30*K30/1000</f>
        <v>0</v>
      </c>
      <c r="I30" s="107" t="s">
        <v>70</v>
      </c>
      <c r="J30" s="132"/>
      <c r="K30" s="108">
        <f t="shared" si="5"/>
        <v>0</v>
      </c>
      <c r="L30" s="70" t="s">
        <v>71</v>
      </c>
      <c r="M30" s="28"/>
      <c r="N30" s="159" t="s">
        <v>92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</row>
    <row r="31" spans="1:25" ht="15.75" thickBot="1" x14ac:dyDescent="0.3">
      <c r="A31" s="28"/>
      <c r="B31" s="68" t="s">
        <v>93</v>
      </c>
      <c r="C31" s="26"/>
      <c r="D31" s="131">
        <v>0</v>
      </c>
      <c r="E31" s="66" t="s">
        <v>69</v>
      </c>
      <c r="F31" s="28"/>
      <c r="G31" s="105" t="s">
        <v>93</v>
      </c>
      <c r="H31" s="129">
        <f t="shared" si="3"/>
        <v>0</v>
      </c>
      <c r="I31" s="113" t="s">
        <v>70</v>
      </c>
      <c r="J31" s="130"/>
      <c r="K31" s="129">
        <f t="shared" si="5"/>
        <v>0.24</v>
      </c>
      <c r="L31" s="104" t="s">
        <v>71</v>
      </c>
      <c r="M31" s="28"/>
      <c r="N31" s="158" t="s">
        <v>93</v>
      </c>
      <c r="O31" s="128">
        <v>0.24</v>
      </c>
      <c r="P31" s="128">
        <v>0.24</v>
      </c>
      <c r="Q31" s="128">
        <v>0.24</v>
      </c>
      <c r="R31" s="128">
        <v>0.24</v>
      </c>
      <c r="S31" s="128">
        <v>0.24</v>
      </c>
      <c r="T31" s="128">
        <v>0.24</v>
      </c>
      <c r="U31" s="128">
        <v>0.24</v>
      </c>
      <c r="V31" s="128">
        <v>0.24</v>
      </c>
      <c r="W31" s="128">
        <v>0.24</v>
      </c>
      <c r="X31" s="128">
        <v>0.24</v>
      </c>
      <c r="Y31" s="128">
        <v>0.24</v>
      </c>
    </row>
    <row r="32" spans="1:25" ht="18" x14ac:dyDescent="0.35">
      <c r="A32" s="28"/>
      <c r="B32" s="127" t="s">
        <v>94</v>
      </c>
      <c r="C32" s="126"/>
      <c r="D32" s="125">
        <f>SUM(D8:D31)</f>
        <v>100</v>
      </c>
      <c r="E32" s="124" t="s">
        <v>69</v>
      </c>
      <c r="F32" s="28"/>
      <c r="G32" s="123" t="s">
        <v>95</v>
      </c>
      <c r="H32" s="121">
        <f>SUM(H8:H31)</f>
        <v>0.31900000000000001</v>
      </c>
      <c r="I32" s="164" t="s">
        <v>70</v>
      </c>
      <c r="J32" s="122"/>
      <c r="K32" s="121"/>
      <c r="L32" s="120"/>
      <c r="M32" s="28"/>
      <c r="O32" s="119">
        <v>2</v>
      </c>
      <c r="P32" s="119">
        <f t="shared" ref="P32:Y32" si="7">O32+1</f>
        <v>3</v>
      </c>
      <c r="Q32" s="119">
        <f t="shared" si="7"/>
        <v>4</v>
      </c>
      <c r="R32" s="119">
        <f t="shared" si="7"/>
        <v>5</v>
      </c>
      <c r="S32" s="119">
        <f t="shared" si="7"/>
        <v>6</v>
      </c>
      <c r="T32" s="119">
        <f t="shared" si="7"/>
        <v>7</v>
      </c>
      <c r="U32" s="119">
        <f t="shared" si="7"/>
        <v>8</v>
      </c>
      <c r="V32" s="119">
        <f t="shared" si="7"/>
        <v>9</v>
      </c>
      <c r="W32" s="119">
        <f t="shared" si="7"/>
        <v>10</v>
      </c>
      <c r="X32" s="119">
        <f t="shared" si="7"/>
        <v>11</v>
      </c>
      <c r="Y32" s="119">
        <f t="shared" si="7"/>
        <v>12</v>
      </c>
    </row>
    <row r="33" spans="1:15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5" ht="15.75" x14ac:dyDescent="0.25">
      <c r="A34" s="28"/>
      <c r="B34" s="112" t="s">
        <v>6</v>
      </c>
      <c r="C34" s="112" t="s">
        <v>96</v>
      </c>
      <c r="D34" s="111"/>
      <c r="E34" s="110"/>
      <c r="F34" s="28"/>
      <c r="G34" s="118" t="s">
        <v>7</v>
      </c>
      <c r="H34" s="118" t="s">
        <v>96</v>
      </c>
      <c r="I34" s="117"/>
      <c r="J34" s="117"/>
      <c r="K34" s="117"/>
      <c r="L34" s="116"/>
      <c r="M34" s="28"/>
    </row>
    <row r="35" spans="1:15" x14ac:dyDescent="0.25">
      <c r="A35" s="28"/>
      <c r="B35" s="74" t="s">
        <v>9</v>
      </c>
      <c r="C35" s="73"/>
      <c r="D35" s="73"/>
      <c r="E35" s="89"/>
      <c r="F35" s="28"/>
      <c r="G35" s="88"/>
      <c r="H35" s="87"/>
      <c r="I35" s="87"/>
      <c r="J35" s="87"/>
      <c r="K35" s="87"/>
      <c r="L35" s="86"/>
      <c r="M35" s="28"/>
    </row>
    <row r="36" spans="1:15" x14ac:dyDescent="0.25">
      <c r="A36" s="28"/>
      <c r="B36" s="83"/>
      <c r="C36" s="82"/>
      <c r="D36" s="82"/>
      <c r="E36" s="81"/>
      <c r="F36" s="28"/>
      <c r="G36" s="80"/>
      <c r="H36" s="109">
        <f>$D$7</f>
        <v>2023</v>
      </c>
      <c r="I36" s="109"/>
      <c r="J36" s="79"/>
      <c r="K36" s="109"/>
      <c r="L36" s="78"/>
      <c r="M36" s="28"/>
    </row>
    <row r="37" spans="1:15" x14ac:dyDescent="0.25">
      <c r="A37" s="28"/>
      <c r="B37" s="74" t="s">
        <v>97</v>
      </c>
      <c r="C37" s="73"/>
      <c r="D37" s="84">
        <v>1000</v>
      </c>
      <c r="E37" s="72" t="s">
        <v>69</v>
      </c>
      <c r="F37" s="28"/>
      <c r="G37" s="71" t="s">
        <v>97</v>
      </c>
      <c r="H37" s="108">
        <f>$D$37*0</f>
        <v>0</v>
      </c>
      <c r="I37" s="107" t="s">
        <v>70</v>
      </c>
      <c r="J37" s="160"/>
      <c r="K37" s="107"/>
      <c r="L37" s="115"/>
      <c r="M37" s="28"/>
    </row>
    <row r="38" spans="1:15" x14ac:dyDescent="0.25">
      <c r="A38" s="28"/>
      <c r="B38" s="74" t="s">
        <v>98</v>
      </c>
      <c r="C38" s="73"/>
      <c r="D38" s="84">
        <v>1000</v>
      </c>
      <c r="E38" s="72" t="s">
        <v>69</v>
      </c>
      <c r="F38" s="28"/>
      <c r="G38" s="71" t="s">
        <v>98</v>
      </c>
      <c r="H38" s="108">
        <f>$D$38*0</f>
        <v>0</v>
      </c>
      <c r="I38" s="107" t="s">
        <v>70</v>
      </c>
      <c r="J38" s="160"/>
      <c r="K38" s="107"/>
      <c r="L38" s="70"/>
      <c r="M38" s="28"/>
    </row>
    <row r="39" spans="1:15" x14ac:dyDescent="0.25">
      <c r="A39" s="28"/>
      <c r="B39" s="74" t="s">
        <v>99</v>
      </c>
      <c r="C39" s="73"/>
      <c r="D39" s="84">
        <v>1000</v>
      </c>
      <c r="E39" s="72" t="s">
        <v>69</v>
      </c>
      <c r="F39" s="28"/>
      <c r="G39" s="71" t="s">
        <v>99</v>
      </c>
      <c r="H39" s="108">
        <f>$D$39*0</f>
        <v>0</v>
      </c>
      <c r="I39" s="107" t="s">
        <v>70</v>
      </c>
      <c r="J39" s="160"/>
      <c r="K39" s="107"/>
      <c r="L39" s="70"/>
      <c r="M39" s="28"/>
    </row>
    <row r="40" spans="1:15" x14ac:dyDescent="0.25">
      <c r="A40" s="28"/>
      <c r="B40" s="68"/>
      <c r="C40" s="26"/>
      <c r="D40" s="67"/>
      <c r="E40" s="66"/>
      <c r="F40" s="28"/>
      <c r="G40" s="105"/>
      <c r="H40" s="114"/>
      <c r="I40" s="161"/>
      <c r="J40" s="161"/>
      <c r="K40" s="113"/>
      <c r="L40" s="104"/>
      <c r="M40" s="28"/>
    </row>
    <row r="41" spans="1:15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x14ac:dyDescent="0.25">
      <c r="A71" s="28"/>
      <c r="B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28"/>
      <c r="F72" s="28"/>
      <c r="M72" s="28"/>
    </row>
    <row r="73" spans="1:15" x14ac:dyDescent="0.25">
      <c r="A73" s="28"/>
      <c r="F73" s="28"/>
      <c r="M73" s="28"/>
    </row>
    <row r="74" spans="1:15" x14ac:dyDescent="0.25">
      <c r="A74" s="28"/>
      <c r="F74" s="28"/>
    </row>
    <row r="75" spans="1:15" x14ac:dyDescent="0.25">
      <c r="A75" s="28"/>
      <c r="F75" s="28"/>
    </row>
    <row r="76" spans="1:15" x14ac:dyDescent="0.25">
      <c r="A76" s="28"/>
      <c r="F76" s="28"/>
    </row>
    <row r="77" spans="1:15" x14ac:dyDescent="0.25">
      <c r="A77" s="28"/>
      <c r="F77" s="28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D7:D39" name="Plage1"/>
  </protectedRanges>
  <mergeCells count="4">
    <mergeCell ref="B3:C3"/>
    <mergeCell ref="D3:G3"/>
    <mergeCell ref="O4:V4"/>
    <mergeCell ref="N6:N7"/>
  </mergeCells>
  <dataValidations count="1">
    <dataValidation type="list" allowBlank="1" showInputMessage="1" showErrorMessage="1" sqref="D7" xr:uid="{EB677CA5-CB9E-4C6F-B7D7-A0B8857C20D3}">
      <formula1>$O$5:$Y$5</formula1>
    </dataValidation>
  </dataValidations>
  <pageMargins left="0.7" right="0.7" top="0.75" bottom="0.75" header="0.3" footer="0.3"/>
  <pageSetup paperSize="9" scale="42" orientation="landscape" r:id="rId1"/>
  <ignoredErrors>
    <ignoredError sqref="D3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F6EE-F454-4DF9-A205-40A548184C2D}">
  <sheetPr codeName="Feuil4"/>
  <dimension ref="A1:M11"/>
  <sheetViews>
    <sheetView workbookViewId="0">
      <selection sqref="A1:M12"/>
    </sheetView>
  </sheetViews>
  <sheetFormatPr baseColWidth="10" defaultColWidth="11.42578125" defaultRowHeight="15" x14ac:dyDescent="0.25"/>
  <cols>
    <col min="1" max="1" width="5.28515625" bestFit="1" customWidth="1"/>
    <col min="2" max="2" width="4.7109375" bestFit="1" customWidth="1"/>
    <col min="3" max="3" width="10.7109375" bestFit="1" customWidth="1"/>
    <col min="4" max="4" width="3.7109375" customWidth="1"/>
    <col min="13" max="13" width="39.85546875" customWidth="1"/>
  </cols>
  <sheetData>
    <row r="1" spans="1:13" x14ac:dyDescent="0.25">
      <c r="A1" s="32" t="s">
        <v>100</v>
      </c>
      <c r="B1" s="32" t="s">
        <v>101</v>
      </c>
      <c r="C1" s="33">
        <v>43787</v>
      </c>
      <c r="D1" s="33"/>
      <c r="E1" s="32" t="s">
        <v>102</v>
      </c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32" t="s">
        <v>103</v>
      </c>
      <c r="B2" s="32" t="s">
        <v>101</v>
      </c>
      <c r="C2" s="33">
        <v>43895</v>
      </c>
      <c r="D2" s="32"/>
      <c r="E2" s="32" t="s">
        <v>104</v>
      </c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2" t="s">
        <v>105</v>
      </c>
      <c r="B3" s="32" t="s">
        <v>101</v>
      </c>
      <c r="C3" s="33">
        <v>43896</v>
      </c>
      <c r="D3" s="32"/>
      <c r="E3" s="32" t="s">
        <v>106</v>
      </c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32" t="s">
        <v>107</v>
      </c>
      <c r="B4" s="32" t="s">
        <v>101</v>
      </c>
      <c r="C4" s="33">
        <v>44117</v>
      </c>
      <c r="D4" s="33"/>
      <c r="E4" s="32" t="s">
        <v>108</v>
      </c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32" t="s">
        <v>109</v>
      </c>
      <c r="B5" s="32" t="s">
        <v>101</v>
      </c>
      <c r="C5" s="33">
        <v>44351</v>
      </c>
      <c r="D5" s="33"/>
      <c r="E5" s="32" t="s">
        <v>110</v>
      </c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32" t="s">
        <v>111</v>
      </c>
      <c r="B6" s="32" t="s">
        <v>101</v>
      </c>
      <c r="C6" s="33">
        <v>44496</v>
      </c>
      <c r="D6" s="33"/>
      <c r="E6" s="32" t="s">
        <v>112</v>
      </c>
      <c r="F6" s="32"/>
      <c r="G6" s="32"/>
      <c r="H6" s="32"/>
      <c r="I6" s="32"/>
      <c r="J6" s="32"/>
      <c r="K6" s="32"/>
      <c r="L6" s="32"/>
      <c r="M6" s="32"/>
    </row>
    <row r="7" spans="1:13" ht="33" customHeight="1" x14ac:dyDescent="0.25">
      <c r="A7" s="167" t="s">
        <v>113</v>
      </c>
      <c r="B7" s="167" t="s">
        <v>114</v>
      </c>
      <c r="C7" s="168">
        <v>44834</v>
      </c>
      <c r="D7" s="168"/>
      <c r="E7" s="263" t="s">
        <v>115</v>
      </c>
      <c r="F7" s="263"/>
      <c r="G7" s="263"/>
      <c r="H7" s="263"/>
      <c r="I7" s="263"/>
      <c r="J7" s="263"/>
      <c r="K7" s="263"/>
      <c r="L7" s="263"/>
      <c r="M7" s="263"/>
    </row>
    <row r="8" spans="1:13" x14ac:dyDescent="0.25">
      <c r="A8" s="32" t="s">
        <v>116</v>
      </c>
      <c r="B8" s="32" t="s">
        <v>114</v>
      </c>
      <c r="C8" s="168">
        <v>44895</v>
      </c>
      <c r="D8" s="168"/>
      <c r="E8" s="263" t="s">
        <v>117</v>
      </c>
      <c r="F8" s="263"/>
      <c r="G8" s="263"/>
      <c r="H8" s="263"/>
      <c r="I8" s="263"/>
      <c r="J8" s="263"/>
      <c r="K8" s="263"/>
      <c r="L8" s="263"/>
      <c r="M8" s="263"/>
    </row>
    <row r="9" spans="1:13" x14ac:dyDescent="0.25">
      <c r="A9" s="32" t="s">
        <v>118</v>
      </c>
      <c r="B9" s="32" t="s">
        <v>114</v>
      </c>
      <c r="C9" s="168">
        <v>45198</v>
      </c>
      <c r="D9" s="168"/>
      <c r="E9" s="263" t="s">
        <v>119</v>
      </c>
      <c r="F9" s="263"/>
      <c r="G9" s="263"/>
      <c r="H9" s="263"/>
      <c r="I9" s="263"/>
      <c r="J9" s="263"/>
      <c r="K9" s="263"/>
      <c r="L9" s="263"/>
      <c r="M9" s="263"/>
    </row>
    <row r="10" spans="1:13" x14ac:dyDescent="0.25">
      <c r="A10" s="32" t="s">
        <v>120</v>
      </c>
      <c r="B10" s="32" t="s">
        <v>121</v>
      </c>
      <c r="C10" s="168">
        <v>45475</v>
      </c>
      <c r="D10" s="168"/>
      <c r="E10" s="263" t="s">
        <v>122</v>
      </c>
      <c r="F10" s="263"/>
      <c r="G10" s="263"/>
      <c r="H10" s="263"/>
      <c r="I10" s="263"/>
      <c r="J10" s="263"/>
      <c r="K10" s="263"/>
      <c r="L10" s="263"/>
      <c r="M10" s="263"/>
    </row>
    <row r="11" spans="1:13" x14ac:dyDescent="0.25">
      <c r="A11" s="32" t="s">
        <v>123</v>
      </c>
      <c r="B11" s="32" t="s">
        <v>121</v>
      </c>
      <c r="C11" s="217">
        <v>45582</v>
      </c>
      <c r="D11" s="218"/>
      <c r="E11" s="263" t="s">
        <v>124</v>
      </c>
      <c r="F11" s="263"/>
      <c r="G11" s="263"/>
      <c r="H11" s="263"/>
      <c r="I11" s="263"/>
      <c r="J11" s="263"/>
      <c r="K11" s="263"/>
      <c r="L11" s="263"/>
      <c r="M11" s="263"/>
    </row>
  </sheetData>
  <sheetProtection selectLockedCells="1"/>
  <mergeCells count="5">
    <mergeCell ref="E7:M7"/>
    <mergeCell ref="E8:M8"/>
    <mergeCell ref="E9:M9"/>
    <mergeCell ref="E10:M10"/>
    <mergeCell ref="E11:M11"/>
  </mergeCells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26AB-1A43-4232-82A9-65C98ABC6E8B}">
  <sheetPr codeName="Feuil5"/>
  <dimension ref="A1:F15"/>
  <sheetViews>
    <sheetView zoomScale="120" zoomScaleNormal="120" workbookViewId="0">
      <selection activeCell="C8" sqref="C8"/>
    </sheetView>
  </sheetViews>
  <sheetFormatPr baseColWidth="10" defaultColWidth="11.42578125" defaultRowHeight="15" x14ac:dyDescent="0.25"/>
  <sheetData>
    <row r="1" spans="1:6" x14ac:dyDescent="0.25">
      <c r="A1" s="35" t="s">
        <v>54</v>
      </c>
      <c r="B1">
        <v>0</v>
      </c>
    </row>
    <row r="2" spans="1:6" x14ac:dyDescent="0.25">
      <c r="A2" s="35" t="s">
        <v>42</v>
      </c>
      <c r="B2">
        <v>1</v>
      </c>
    </row>
    <row r="3" spans="1:6" x14ac:dyDescent="0.25">
      <c r="A3" s="35" t="s">
        <v>125</v>
      </c>
      <c r="B3">
        <v>2</v>
      </c>
    </row>
    <row r="4" spans="1:6" x14ac:dyDescent="0.25">
      <c r="A4" s="35" t="s">
        <v>126</v>
      </c>
      <c r="B4">
        <v>3</v>
      </c>
    </row>
    <row r="5" spans="1:6" x14ac:dyDescent="0.25">
      <c r="A5" s="35" t="s">
        <v>127</v>
      </c>
      <c r="B5">
        <v>4</v>
      </c>
    </row>
    <row r="7" spans="1:6" ht="15.75" thickBot="1" x14ac:dyDescent="0.3">
      <c r="B7" s="35" t="s">
        <v>54</v>
      </c>
      <c r="C7" s="35" t="s">
        <v>42</v>
      </c>
      <c r="D7" s="35" t="s">
        <v>125</v>
      </c>
      <c r="E7" s="35" t="s">
        <v>126</v>
      </c>
      <c r="F7" s="35" t="s">
        <v>127</v>
      </c>
    </row>
    <row r="8" spans="1:6" ht="15.75" thickBot="1" x14ac:dyDescent="0.3">
      <c r="A8" s="35" t="s">
        <v>54</v>
      </c>
      <c r="B8" s="36">
        <v>1</v>
      </c>
      <c r="C8" s="38">
        <v>11.627777777777776</v>
      </c>
      <c r="D8" s="38">
        <v>39.675656719317949</v>
      </c>
      <c r="E8" s="39">
        <v>10004780.114722753</v>
      </c>
      <c r="F8" s="40">
        <v>41.86</v>
      </c>
    </row>
    <row r="9" spans="1:6" ht="15.75" thickBot="1" x14ac:dyDescent="0.3">
      <c r="A9" s="35" t="s">
        <v>42</v>
      </c>
      <c r="B9" s="41">
        <v>8.6000955566172974E-2</v>
      </c>
      <c r="C9" s="36">
        <v>1</v>
      </c>
      <c r="D9" s="35">
        <v>3.412144390576795</v>
      </c>
      <c r="E9" s="42">
        <v>860420.65009560226</v>
      </c>
      <c r="F9" s="43">
        <v>3.6</v>
      </c>
    </row>
    <row r="10" spans="1:6" ht="15.75" thickBot="1" x14ac:dyDescent="0.3">
      <c r="A10" s="35" t="s">
        <v>125</v>
      </c>
      <c r="B10" s="41">
        <v>2.5204371715241283E-2</v>
      </c>
      <c r="C10" s="35">
        <v>0.29307083333333328</v>
      </c>
      <c r="D10" s="36">
        <v>1</v>
      </c>
      <c r="E10" s="44">
        <v>252164.19694072657</v>
      </c>
      <c r="F10" s="45">
        <v>1.0550550000000001</v>
      </c>
    </row>
    <row r="11" spans="1:6" ht="15.75" thickBot="1" x14ac:dyDescent="0.3">
      <c r="A11" s="35" t="s">
        <v>126</v>
      </c>
      <c r="B11" s="46">
        <v>9.9952221691352131E-8</v>
      </c>
      <c r="C11" s="35">
        <v>1.1622222222222223E-6</v>
      </c>
      <c r="D11" s="35">
        <v>3.9656700361592525E-6</v>
      </c>
      <c r="E11" s="36">
        <v>1</v>
      </c>
      <c r="F11" s="47">
        <v>4.1840000000000001E-6</v>
      </c>
    </row>
    <row r="12" spans="1:6" ht="15.75" thickBot="1" x14ac:dyDescent="0.3">
      <c r="A12" s="35" t="s">
        <v>127</v>
      </c>
      <c r="B12" s="48">
        <v>2.3889154323936932E-2</v>
      </c>
      <c r="C12" s="49">
        <v>0.27777777777777779</v>
      </c>
      <c r="D12" s="49">
        <v>0.94781788627133179</v>
      </c>
      <c r="E12" s="50">
        <v>239005.73613766729</v>
      </c>
      <c r="F12" s="36">
        <v>1</v>
      </c>
    </row>
    <row r="13" spans="1:6" x14ac:dyDescent="0.25">
      <c r="A13" s="37"/>
      <c r="B13" s="37"/>
      <c r="C13" s="37"/>
      <c r="D13" s="37"/>
      <c r="E13" s="37"/>
      <c r="F13" s="37"/>
    </row>
    <row r="14" spans="1:6" x14ac:dyDescent="0.25">
      <c r="A14" s="37"/>
      <c r="B14" s="37"/>
      <c r="C14" s="37"/>
      <c r="D14" s="37"/>
      <c r="E14" s="37"/>
      <c r="F14" s="37"/>
    </row>
    <row r="15" spans="1:6" x14ac:dyDescent="0.25">
      <c r="A15" s="37" t="s">
        <v>128</v>
      </c>
      <c r="B15" s="37">
        <f>VLOOKUP('Calculator Scope 2'!K8,A1:B5,2,FALSE)</f>
        <v>1</v>
      </c>
      <c r="C15" s="37">
        <f>VLOOKUP('Calculator Scope 2'!M8,'conversion factors'!A1:B5,2,FALSE)</f>
        <v>0</v>
      </c>
      <c r="D15" s="37"/>
      <c r="E15" s="37"/>
      <c r="F15" s="3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2D1C-6000-4E38-A2F7-05B39B8D9AC6}">
  <sheetPr codeName="Feuil6">
    <tabColor theme="0" tint="-0.249977111117893"/>
  </sheetPr>
  <dimension ref="A1:AQ351"/>
  <sheetViews>
    <sheetView showGridLines="0" showZeros="0" zoomScale="140" zoomScaleNormal="140" workbookViewId="0">
      <pane xSplit="1" ySplit="3" topLeftCell="AC158" activePane="bottomRight" state="frozen"/>
      <selection pane="topRight" activeCell="E1" sqref="E1"/>
      <selection pane="bottomLeft" activeCell="A4" sqref="A4"/>
      <selection pane="bottomRight" activeCell="AI175" sqref="AI175"/>
    </sheetView>
  </sheetViews>
  <sheetFormatPr baseColWidth="10" defaultColWidth="9.140625" defaultRowHeight="12.75" x14ac:dyDescent="0.2"/>
  <cols>
    <col min="1" max="1" width="53.7109375" style="148" bestFit="1" customWidth="1"/>
    <col min="2" max="33" width="9.140625" style="148"/>
    <col min="34" max="34" width="9.140625" style="207"/>
    <col min="35" max="35" width="9.140625" style="148"/>
    <col min="36" max="37" width="9.140625" style="203"/>
    <col min="38" max="38" width="9.140625" style="205" customWidth="1"/>
    <col min="39" max="40" width="9.140625" style="203"/>
    <col min="41" max="41" width="9.140625" style="206"/>
    <col min="42" max="42" width="12.7109375" style="205" customWidth="1"/>
    <col min="43" max="16384" width="9.140625" style="148"/>
  </cols>
  <sheetData>
    <row r="1" spans="1:42" ht="15" x14ac:dyDescent="0.25">
      <c r="A1" s="169" t="s">
        <v>129</v>
      </c>
      <c r="AJ1" s="170" t="s">
        <v>130</v>
      </c>
      <c r="AK1" s="171" t="s">
        <v>131</v>
      </c>
      <c r="AL1" s="171" t="s">
        <v>132</v>
      </c>
      <c r="AM1" s="171" t="s">
        <v>133</v>
      </c>
      <c r="AN1" s="171" t="s">
        <v>134</v>
      </c>
      <c r="AO1" s="194" t="s">
        <v>135</v>
      </c>
      <c r="AP1" s="171"/>
    </row>
    <row r="2" spans="1:42" x14ac:dyDescent="0.2">
      <c r="A2" s="172" t="s">
        <v>136</v>
      </c>
      <c r="B2" s="148">
        <v>2</v>
      </c>
      <c r="C2" s="148">
        <v>3</v>
      </c>
      <c r="D2" s="148">
        <v>4</v>
      </c>
      <c r="E2" s="148">
        <v>5</v>
      </c>
      <c r="F2" s="148">
        <v>6</v>
      </c>
      <c r="G2" s="148">
        <v>7</v>
      </c>
      <c r="H2" s="148">
        <v>8</v>
      </c>
      <c r="I2" s="148">
        <v>9</v>
      </c>
      <c r="J2" s="148">
        <v>10</v>
      </c>
      <c r="K2" s="148">
        <v>11</v>
      </c>
      <c r="L2" s="148">
        <v>12</v>
      </c>
      <c r="M2" s="148">
        <v>13</v>
      </c>
      <c r="N2" s="148">
        <v>14</v>
      </c>
      <c r="O2" s="148">
        <v>15</v>
      </c>
      <c r="P2" s="148">
        <v>16</v>
      </c>
      <c r="Q2" s="148">
        <v>17</v>
      </c>
      <c r="R2" s="148">
        <v>18</v>
      </c>
      <c r="S2" s="148">
        <v>19</v>
      </c>
      <c r="T2" s="148">
        <v>20</v>
      </c>
      <c r="U2" s="148">
        <v>21</v>
      </c>
      <c r="V2" s="148">
        <v>22</v>
      </c>
      <c r="W2" s="148">
        <v>23</v>
      </c>
      <c r="X2" s="148">
        <v>24</v>
      </c>
      <c r="Y2" s="148">
        <v>25</v>
      </c>
      <c r="Z2" s="148">
        <v>26</v>
      </c>
      <c r="AA2" s="148">
        <v>27</v>
      </c>
      <c r="AB2" s="148">
        <v>28</v>
      </c>
      <c r="AC2" s="148">
        <v>29</v>
      </c>
      <c r="AD2" s="148">
        <v>30</v>
      </c>
      <c r="AE2" s="148">
        <v>31</v>
      </c>
      <c r="AF2" s="148">
        <v>32</v>
      </c>
      <c r="AG2" s="148">
        <v>33</v>
      </c>
      <c r="AH2" s="207">
        <v>34</v>
      </c>
      <c r="AI2" s="148">
        <v>35</v>
      </c>
      <c r="AJ2" s="170" t="s">
        <v>137</v>
      </c>
      <c r="AK2" s="173" t="s">
        <v>137</v>
      </c>
      <c r="AL2" s="173" t="s">
        <v>137</v>
      </c>
      <c r="AM2" s="173" t="s">
        <v>137</v>
      </c>
      <c r="AN2" s="173" t="s">
        <v>137</v>
      </c>
      <c r="AO2" s="195" t="s">
        <v>137</v>
      </c>
      <c r="AP2" s="173"/>
    </row>
    <row r="3" spans="1:42" ht="22.5" x14ac:dyDescent="0.2">
      <c r="A3" s="178" t="s">
        <v>138</v>
      </c>
      <c r="B3" s="179" t="s">
        <v>139</v>
      </c>
      <c r="C3" s="180" t="s">
        <v>140</v>
      </c>
      <c r="D3" s="180" t="s">
        <v>141</v>
      </c>
      <c r="E3" s="180" t="s">
        <v>142</v>
      </c>
      <c r="F3" s="180" t="s">
        <v>143</v>
      </c>
      <c r="G3" s="180" t="s">
        <v>144</v>
      </c>
      <c r="H3" s="180" t="s">
        <v>145</v>
      </c>
      <c r="I3" s="180" t="s">
        <v>146</v>
      </c>
      <c r="J3" s="180" t="s">
        <v>147</v>
      </c>
      <c r="K3" s="180" t="s">
        <v>148</v>
      </c>
      <c r="L3" s="180" t="s">
        <v>149</v>
      </c>
      <c r="M3" s="180" t="s">
        <v>150</v>
      </c>
      <c r="N3" s="180" t="s">
        <v>151</v>
      </c>
      <c r="O3" s="180" t="s">
        <v>152</v>
      </c>
      <c r="P3" s="180" t="s">
        <v>153</v>
      </c>
      <c r="Q3" s="180" t="s">
        <v>154</v>
      </c>
      <c r="R3" s="180" t="s">
        <v>155</v>
      </c>
      <c r="S3" s="180" t="s">
        <v>156</v>
      </c>
      <c r="T3" s="180" t="s">
        <v>157</v>
      </c>
      <c r="U3" s="180" t="s">
        <v>158</v>
      </c>
      <c r="V3" s="180" t="s">
        <v>159</v>
      </c>
      <c r="W3" s="180" t="s">
        <v>160</v>
      </c>
      <c r="X3" s="180" t="s">
        <v>161</v>
      </c>
      <c r="Y3" s="180" t="s">
        <v>162</v>
      </c>
      <c r="Z3" s="180" t="s">
        <v>163</v>
      </c>
      <c r="AA3" s="180" t="s">
        <v>164</v>
      </c>
      <c r="AB3" s="180" t="s">
        <v>165</v>
      </c>
      <c r="AC3" s="180" t="s">
        <v>166</v>
      </c>
      <c r="AD3" s="180" t="s">
        <v>167</v>
      </c>
      <c r="AE3" s="180" t="s">
        <v>168</v>
      </c>
      <c r="AF3" s="180" t="s">
        <v>169</v>
      </c>
      <c r="AG3" s="180" t="s">
        <v>170</v>
      </c>
      <c r="AH3" s="180" t="s">
        <v>171</v>
      </c>
      <c r="AI3" s="180">
        <v>2023</v>
      </c>
      <c r="AJ3" s="181" t="s">
        <v>172</v>
      </c>
      <c r="AK3" s="182" t="s">
        <v>173</v>
      </c>
      <c r="AL3" s="182" t="s">
        <v>174</v>
      </c>
      <c r="AM3" s="193" t="s">
        <v>175</v>
      </c>
      <c r="AN3" s="193" t="s">
        <v>176</v>
      </c>
      <c r="AO3" s="182" t="s">
        <v>177</v>
      </c>
      <c r="AP3" s="182" t="s">
        <v>178</v>
      </c>
    </row>
    <row r="4" spans="1:42" s="1" customFormat="1" ht="11.25" x14ac:dyDescent="0.2">
      <c r="A4" s="183" t="s">
        <v>179</v>
      </c>
      <c r="B4" s="184">
        <v>536.79999999999995</v>
      </c>
      <c r="C4" s="184">
        <v>537.59999999999991</v>
      </c>
      <c r="D4" s="184">
        <v>544.69999999999993</v>
      </c>
      <c r="E4" s="184">
        <v>535.59999999999991</v>
      </c>
      <c r="F4" s="184">
        <v>536.69999999999993</v>
      </c>
      <c r="G4" s="184">
        <v>536.69999999999993</v>
      </c>
      <c r="H4" s="184">
        <v>547.5</v>
      </c>
      <c r="I4" s="184">
        <v>555.1</v>
      </c>
      <c r="J4" s="184">
        <v>554.5</v>
      </c>
      <c r="K4" s="184">
        <v>544.4</v>
      </c>
      <c r="L4" s="184">
        <v>540.69999999999993</v>
      </c>
      <c r="M4" s="184">
        <v>549.59999999999991</v>
      </c>
      <c r="N4" s="184">
        <v>538</v>
      </c>
      <c r="O4" s="184">
        <v>547.69999999999993</v>
      </c>
      <c r="P4" s="184">
        <v>544.59999999999991</v>
      </c>
      <c r="Q4" s="184">
        <v>543.4</v>
      </c>
      <c r="R4" s="184">
        <v>544.29999999999995</v>
      </c>
      <c r="S4" s="184">
        <v>547.4</v>
      </c>
      <c r="T4" s="184">
        <v>538.09999999999991</v>
      </c>
      <c r="U4" s="184">
        <v>531.4</v>
      </c>
      <c r="V4" s="184">
        <v>529.4</v>
      </c>
      <c r="W4" s="184">
        <v>538.29999999999995</v>
      </c>
      <c r="X4" s="184">
        <v>537.19999999999993</v>
      </c>
      <c r="Y4" s="184">
        <v>533.19999999999993</v>
      </c>
      <c r="Z4" s="184">
        <v>523.9</v>
      </c>
      <c r="AA4" s="184">
        <v>506.5</v>
      </c>
      <c r="AB4" s="184">
        <v>493.59999999999997</v>
      </c>
      <c r="AC4" s="184">
        <v>490.59999999999997</v>
      </c>
      <c r="AD4" s="184">
        <v>487.7</v>
      </c>
      <c r="AE4" s="184">
        <v>476.7</v>
      </c>
      <c r="AF4" s="184">
        <v>461.1</v>
      </c>
      <c r="AG4" s="184">
        <v>466.3</v>
      </c>
      <c r="AH4" s="208">
        <v>462.4</v>
      </c>
      <c r="AI4" s="184">
        <v>0</v>
      </c>
      <c r="AJ4" s="196"/>
      <c r="AK4" s="197"/>
      <c r="AL4" s="197"/>
      <c r="AM4" s="197"/>
      <c r="AN4" s="197"/>
      <c r="AO4" s="198" t="s">
        <v>21</v>
      </c>
      <c r="AP4" s="197">
        <f>IF(OR(ISBLANK(AO4),ISERROR(AO4*2)),ROUND(AH4,2),ROUND(AO4,2))</f>
        <v>462.4</v>
      </c>
    </row>
    <row r="5" spans="1:42" s="1" customFormat="1" ht="11.25" x14ac:dyDescent="0.2">
      <c r="A5" s="186" t="s">
        <v>180</v>
      </c>
      <c r="B5" s="187">
        <v>508.6</v>
      </c>
      <c r="C5" s="187">
        <v>503.8</v>
      </c>
      <c r="D5" s="187">
        <v>509.90000000000003</v>
      </c>
      <c r="E5" s="187">
        <v>495.79999999999995</v>
      </c>
      <c r="F5" s="187">
        <v>496.4</v>
      </c>
      <c r="G5" s="187">
        <v>491.9</v>
      </c>
      <c r="H5" s="187">
        <v>493.09999999999997</v>
      </c>
      <c r="I5" s="187">
        <v>514</v>
      </c>
      <c r="J5" s="187">
        <v>511.9</v>
      </c>
      <c r="K5" s="187">
        <v>501.09999999999997</v>
      </c>
      <c r="L5" s="187">
        <v>494.4</v>
      </c>
      <c r="M5" s="187">
        <v>505.59999999999997</v>
      </c>
      <c r="N5" s="187">
        <v>481.8</v>
      </c>
      <c r="O5" s="187">
        <v>484.59999999999997</v>
      </c>
      <c r="P5" s="187">
        <v>477.7</v>
      </c>
      <c r="Q5" s="187">
        <v>475.2</v>
      </c>
      <c r="R5" s="187">
        <v>465.2</v>
      </c>
      <c r="S5" s="187">
        <v>474</v>
      </c>
      <c r="T5" s="187">
        <v>456.9</v>
      </c>
      <c r="U5" s="187">
        <v>441.59999999999997</v>
      </c>
      <c r="V5" s="187">
        <v>442.5</v>
      </c>
      <c r="W5" s="187">
        <v>441.29999999999995</v>
      </c>
      <c r="X5" s="187">
        <v>437.00000000000006</v>
      </c>
      <c r="Y5" s="187">
        <v>430.00000000000006</v>
      </c>
      <c r="Z5" s="187">
        <v>421.90000000000003</v>
      </c>
      <c r="AA5" s="187">
        <v>405.2</v>
      </c>
      <c r="AB5" s="187">
        <v>391.7</v>
      </c>
      <c r="AC5" s="187">
        <v>383.3</v>
      </c>
      <c r="AD5" s="187">
        <v>369.1</v>
      </c>
      <c r="AE5" s="187">
        <v>346.09999999999997</v>
      </c>
      <c r="AF5" s="187">
        <v>321.90000000000003</v>
      </c>
      <c r="AG5" s="187">
        <v>329.2</v>
      </c>
      <c r="AH5" s="209">
        <v>323</v>
      </c>
      <c r="AI5" s="187">
        <v>297.7</v>
      </c>
      <c r="AJ5" s="199"/>
      <c r="AK5" s="200"/>
      <c r="AL5" s="200"/>
      <c r="AM5" s="200"/>
      <c r="AN5" s="200"/>
      <c r="AO5" s="201" t="s">
        <v>21</v>
      </c>
      <c r="AP5" s="200">
        <f>IF(OR(ISBLANK(AO5),ISERROR(AO5*2)),ROUND(AH5,2),ROUND(AO5,2))</f>
        <v>323</v>
      </c>
    </row>
    <row r="6" spans="1:42" s="1" customFormat="1" ht="11.25" x14ac:dyDescent="0.2">
      <c r="A6" s="183" t="s">
        <v>181</v>
      </c>
      <c r="B6" s="184">
        <v>540.29999999999995</v>
      </c>
      <c r="C6" s="184">
        <v>534.49999999999989</v>
      </c>
      <c r="D6" s="184">
        <v>551.69999999999993</v>
      </c>
      <c r="E6" s="184">
        <v>544.49999999999989</v>
      </c>
      <c r="F6" s="184">
        <v>542.49999999999989</v>
      </c>
      <c r="G6" s="184">
        <v>540.79999999999995</v>
      </c>
      <c r="H6" s="184">
        <v>544.49999999999989</v>
      </c>
      <c r="I6" s="184">
        <v>597.69999999999993</v>
      </c>
      <c r="J6" s="184">
        <v>599.69999999999993</v>
      </c>
      <c r="K6" s="184">
        <v>581.99999999999989</v>
      </c>
      <c r="L6" s="184">
        <v>569.69999999999993</v>
      </c>
      <c r="M6" s="184">
        <v>597.59999999999991</v>
      </c>
      <c r="N6" s="184">
        <v>537.6</v>
      </c>
      <c r="O6" s="184">
        <v>541.9</v>
      </c>
      <c r="P6" s="184">
        <v>536.70000000000005</v>
      </c>
      <c r="Q6" s="184">
        <v>532.79999999999995</v>
      </c>
      <c r="R6" s="184">
        <v>512.9</v>
      </c>
      <c r="S6" s="184">
        <v>521.30000000000007</v>
      </c>
      <c r="T6" s="184">
        <v>503</v>
      </c>
      <c r="U6" s="184">
        <v>479.7</v>
      </c>
      <c r="V6" s="184">
        <v>486.09999999999997</v>
      </c>
      <c r="W6" s="184">
        <v>465.2</v>
      </c>
      <c r="X6" s="184">
        <v>446.59999999999997</v>
      </c>
      <c r="Y6" s="184">
        <v>445.09999999999997</v>
      </c>
      <c r="Z6" s="184">
        <v>440.7</v>
      </c>
      <c r="AA6" s="184">
        <v>415.9</v>
      </c>
      <c r="AB6" s="184">
        <v>397.79999999999995</v>
      </c>
      <c r="AC6" s="184">
        <v>386.79999999999995</v>
      </c>
      <c r="AD6" s="184">
        <v>373.3</v>
      </c>
      <c r="AE6" s="184">
        <v>352.79999999999995</v>
      </c>
      <c r="AF6" s="184">
        <v>326.8</v>
      </c>
      <c r="AG6" s="184">
        <v>338.8</v>
      </c>
      <c r="AH6" s="208">
        <v>323.59999999999997</v>
      </c>
      <c r="AI6" s="184">
        <v>307.10000000000002</v>
      </c>
      <c r="AJ6" s="196"/>
      <c r="AK6" s="197"/>
      <c r="AL6" s="197"/>
      <c r="AM6" s="197"/>
      <c r="AN6" s="197"/>
      <c r="AO6" s="198" t="s">
        <v>21</v>
      </c>
      <c r="AP6" s="197">
        <f t="shared" ref="AP6:AP69" si="0">IF(OR(ISBLANK(AO6),ISERROR(AO6*2)),ROUND(AH6,2),ROUND(AO6,2))</f>
        <v>323.60000000000002</v>
      </c>
    </row>
    <row r="7" spans="1:42" s="1" customFormat="1" ht="11.25" x14ac:dyDescent="0.2">
      <c r="A7" s="186" t="s">
        <v>182</v>
      </c>
      <c r="B7" s="187">
        <v>508.9</v>
      </c>
      <c r="C7" s="187">
        <v>504.59999999999997</v>
      </c>
      <c r="D7" s="187">
        <v>512.6</v>
      </c>
      <c r="E7" s="187">
        <v>494.4</v>
      </c>
      <c r="F7" s="187">
        <v>503</v>
      </c>
      <c r="G7" s="187">
        <v>489.7</v>
      </c>
      <c r="H7" s="187">
        <v>490.8</v>
      </c>
      <c r="I7" s="187">
        <v>486.2</v>
      </c>
      <c r="J7" s="187">
        <v>473.59999999999997</v>
      </c>
      <c r="K7" s="187">
        <v>483.8</v>
      </c>
      <c r="L7" s="187">
        <v>483.59999999999997</v>
      </c>
      <c r="M7" s="187">
        <v>484.90000000000003</v>
      </c>
      <c r="N7" s="187">
        <v>504.5</v>
      </c>
      <c r="O7" s="187">
        <v>511.09999999999997</v>
      </c>
      <c r="P7" s="187">
        <v>508.4</v>
      </c>
      <c r="Q7" s="187">
        <v>506.4</v>
      </c>
      <c r="R7" s="187">
        <v>500.59999999999997</v>
      </c>
      <c r="S7" s="187">
        <v>517.50000000000011</v>
      </c>
      <c r="T7" s="187">
        <v>514.39999999999986</v>
      </c>
      <c r="U7" s="187">
        <v>515.6</v>
      </c>
      <c r="V7" s="187">
        <v>516.59999999999991</v>
      </c>
      <c r="W7" s="187">
        <v>562.69999999999993</v>
      </c>
      <c r="X7" s="187">
        <v>592.69999999999993</v>
      </c>
      <c r="Y7" s="187">
        <v>582.29999999999995</v>
      </c>
      <c r="Z7" s="187">
        <v>563.69999999999993</v>
      </c>
      <c r="AA7" s="187">
        <v>560.09999999999991</v>
      </c>
      <c r="AB7" s="187">
        <v>554.99999999999989</v>
      </c>
      <c r="AC7" s="187">
        <v>547.59999999999991</v>
      </c>
      <c r="AD7" s="187">
        <v>528.69999999999993</v>
      </c>
      <c r="AE7" s="187">
        <v>516.09999999999991</v>
      </c>
      <c r="AF7" s="187">
        <v>494.5</v>
      </c>
      <c r="AG7" s="187">
        <v>478.9</v>
      </c>
      <c r="AH7" s="209">
        <v>465.7</v>
      </c>
      <c r="AI7" s="187">
        <v>440.7</v>
      </c>
      <c r="AJ7" s="199"/>
      <c r="AK7" s="200"/>
      <c r="AL7" s="200"/>
      <c r="AM7" s="200"/>
      <c r="AN7" s="200"/>
      <c r="AO7" s="201" t="s">
        <v>21</v>
      </c>
      <c r="AP7" s="200">
        <f t="shared" si="0"/>
        <v>465.7</v>
      </c>
    </row>
    <row r="8" spans="1:42" s="1" customFormat="1" ht="11.25" x14ac:dyDescent="0.2">
      <c r="A8" s="183" t="s">
        <v>183</v>
      </c>
      <c r="B8" s="184">
        <v>462.8</v>
      </c>
      <c r="C8" s="184">
        <v>459.8</v>
      </c>
      <c r="D8" s="184">
        <v>448.09999999999997</v>
      </c>
      <c r="E8" s="184">
        <v>423.90000000000003</v>
      </c>
      <c r="F8" s="184">
        <v>423.90000000000003</v>
      </c>
      <c r="G8" s="184">
        <v>419.7</v>
      </c>
      <c r="H8" s="184">
        <v>417.1</v>
      </c>
      <c r="I8" s="184">
        <v>403.09999999999997</v>
      </c>
      <c r="J8" s="184">
        <v>399.7</v>
      </c>
      <c r="K8" s="184">
        <v>388.49999999999994</v>
      </c>
      <c r="L8" s="184">
        <v>386.29999999999995</v>
      </c>
      <c r="M8" s="184">
        <v>385.09999999999997</v>
      </c>
      <c r="N8" s="184">
        <v>387.59999999999997</v>
      </c>
      <c r="O8" s="184">
        <v>387.79999999999995</v>
      </c>
      <c r="P8" s="184">
        <v>376.9</v>
      </c>
      <c r="Q8" s="184">
        <v>374.49999999999994</v>
      </c>
      <c r="R8" s="184">
        <v>377.7</v>
      </c>
      <c r="S8" s="184">
        <v>382.49999999999994</v>
      </c>
      <c r="T8" s="184">
        <v>360.2</v>
      </c>
      <c r="U8" s="184">
        <v>345.5</v>
      </c>
      <c r="V8" s="184">
        <v>337</v>
      </c>
      <c r="W8" s="184">
        <v>338.5</v>
      </c>
      <c r="X8" s="184">
        <v>337.7</v>
      </c>
      <c r="Y8" s="184">
        <v>322.89999999999998</v>
      </c>
      <c r="Z8" s="184">
        <v>313.40000000000003</v>
      </c>
      <c r="AA8" s="184">
        <v>303.90000000000003</v>
      </c>
      <c r="AB8" s="184">
        <v>292.60000000000002</v>
      </c>
      <c r="AC8" s="184">
        <v>288.50000000000006</v>
      </c>
      <c r="AD8" s="184">
        <v>274.70000000000005</v>
      </c>
      <c r="AE8" s="184">
        <v>242.9</v>
      </c>
      <c r="AF8" s="184">
        <v>218.20000000000002</v>
      </c>
      <c r="AG8" s="184">
        <v>231.4</v>
      </c>
      <c r="AH8" s="208">
        <v>241.3</v>
      </c>
      <c r="AI8" s="184">
        <v>203.4</v>
      </c>
      <c r="AJ8" s="196"/>
      <c r="AK8" s="197"/>
      <c r="AL8" s="197"/>
      <c r="AM8" s="197"/>
      <c r="AN8" s="197"/>
      <c r="AO8" s="198" t="s">
        <v>21</v>
      </c>
      <c r="AP8" s="197">
        <f t="shared" si="0"/>
        <v>241.3</v>
      </c>
    </row>
    <row r="9" spans="1:42" s="1" customFormat="1" ht="11.25" x14ac:dyDescent="0.2">
      <c r="A9" s="186" t="s">
        <v>184</v>
      </c>
      <c r="B9" s="187">
        <v>700.9</v>
      </c>
      <c r="C9" s="187">
        <v>692.4</v>
      </c>
      <c r="D9" s="187">
        <v>703.5</v>
      </c>
      <c r="E9" s="187">
        <v>716</v>
      </c>
      <c r="F9" s="187">
        <v>711.5</v>
      </c>
      <c r="G9" s="187">
        <v>716.1</v>
      </c>
      <c r="H9" s="187">
        <v>694.8</v>
      </c>
      <c r="I9" s="187">
        <v>703.4</v>
      </c>
      <c r="J9" s="187">
        <v>732.3</v>
      </c>
      <c r="K9" s="187">
        <v>700</v>
      </c>
      <c r="L9" s="187">
        <v>672.59999999999991</v>
      </c>
      <c r="M9" s="187">
        <v>637.19999999999993</v>
      </c>
      <c r="N9" s="187">
        <v>625.29999999999995</v>
      </c>
      <c r="O9" s="187">
        <v>645.69999999999993</v>
      </c>
      <c r="P9" s="187">
        <v>660.3</v>
      </c>
      <c r="Q9" s="187">
        <v>646.39999999999986</v>
      </c>
      <c r="R9" s="187">
        <v>635.79999999999995</v>
      </c>
      <c r="S9" s="187">
        <v>620.6</v>
      </c>
      <c r="T9" s="187">
        <v>668.69999999999993</v>
      </c>
      <c r="U9" s="187">
        <v>641.5</v>
      </c>
      <c r="V9" s="187">
        <v>614.5</v>
      </c>
      <c r="W9" s="187">
        <v>604.4</v>
      </c>
      <c r="X9" s="187">
        <v>608.79999999999995</v>
      </c>
      <c r="Y9" s="187">
        <v>607.59999999999991</v>
      </c>
      <c r="Z9" s="187">
        <v>625</v>
      </c>
      <c r="AA9" s="187">
        <v>600.9</v>
      </c>
      <c r="AB9" s="187">
        <v>592.69999999999993</v>
      </c>
      <c r="AC9" s="187">
        <v>580.29999999999995</v>
      </c>
      <c r="AD9" s="187">
        <v>569.39999999999986</v>
      </c>
      <c r="AE9" s="187">
        <v>582.69999999999993</v>
      </c>
      <c r="AF9" s="187">
        <v>536.20000000000005</v>
      </c>
      <c r="AG9" s="187">
        <v>536.30000000000007</v>
      </c>
      <c r="AH9" s="209">
        <v>553</v>
      </c>
      <c r="AI9" s="187">
        <v>0</v>
      </c>
      <c r="AJ9" s="199"/>
      <c r="AK9" s="200"/>
      <c r="AL9" s="200"/>
      <c r="AM9" s="200"/>
      <c r="AN9" s="200"/>
      <c r="AO9" s="201" t="s">
        <v>21</v>
      </c>
      <c r="AP9" s="200">
        <f t="shared" si="0"/>
        <v>553</v>
      </c>
    </row>
    <row r="10" spans="1:42" s="1" customFormat="1" ht="11.25" x14ac:dyDescent="0.2">
      <c r="A10" s="183" t="s">
        <v>185</v>
      </c>
      <c r="B10" s="184">
        <v>205.60000000000002</v>
      </c>
      <c r="C10" s="184">
        <v>196.79999999999998</v>
      </c>
      <c r="D10" s="184">
        <v>199.6</v>
      </c>
      <c r="E10" s="184">
        <v>193.7</v>
      </c>
      <c r="F10" s="184">
        <v>187.39999999999998</v>
      </c>
      <c r="G10" s="184">
        <v>193.6</v>
      </c>
      <c r="H10" s="184">
        <v>193.2</v>
      </c>
      <c r="I10" s="184">
        <v>191.7</v>
      </c>
      <c r="J10" s="184">
        <v>202</v>
      </c>
      <c r="K10" s="184">
        <v>209</v>
      </c>
      <c r="L10" s="184">
        <v>202.79999999999998</v>
      </c>
      <c r="M10" s="184">
        <v>216.7</v>
      </c>
      <c r="N10" s="184">
        <v>193.79999999999998</v>
      </c>
      <c r="O10" s="184">
        <v>194.39999999999998</v>
      </c>
      <c r="P10" s="184">
        <v>197.89999999999998</v>
      </c>
      <c r="Q10" s="184">
        <v>195.5</v>
      </c>
      <c r="R10" s="184">
        <v>196.2</v>
      </c>
      <c r="S10" s="184">
        <v>188.1</v>
      </c>
      <c r="T10" s="184">
        <v>198.2</v>
      </c>
      <c r="U10" s="184">
        <v>185.1</v>
      </c>
      <c r="V10" s="184">
        <v>197.89999999999998</v>
      </c>
      <c r="W10" s="184">
        <v>189.1</v>
      </c>
      <c r="X10" s="184">
        <v>208.2</v>
      </c>
      <c r="Y10" s="184">
        <v>220.2</v>
      </c>
      <c r="Z10" s="184">
        <v>242.4</v>
      </c>
      <c r="AA10" s="184">
        <v>243</v>
      </c>
      <c r="AB10" s="184">
        <v>224.2</v>
      </c>
      <c r="AC10" s="184">
        <v>207</v>
      </c>
      <c r="AD10" s="184">
        <v>193.5</v>
      </c>
      <c r="AE10" s="184">
        <v>189.1</v>
      </c>
      <c r="AF10" s="184">
        <v>164</v>
      </c>
      <c r="AG10" s="184">
        <v>188.20000000000002</v>
      </c>
      <c r="AH10" s="208">
        <v>154.29999999999998</v>
      </c>
      <c r="AI10" s="184">
        <v>0</v>
      </c>
      <c r="AJ10" s="196"/>
      <c r="AK10" s="197"/>
      <c r="AL10" s="197"/>
      <c r="AM10" s="197"/>
      <c r="AN10" s="197"/>
      <c r="AO10" s="198" t="s">
        <v>21</v>
      </c>
      <c r="AP10" s="197">
        <f t="shared" si="0"/>
        <v>154.30000000000001</v>
      </c>
    </row>
    <row r="11" spans="1:42" s="1" customFormat="1" ht="11.25" x14ac:dyDescent="0.2">
      <c r="A11" s="186" t="s">
        <v>186</v>
      </c>
      <c r="B11" s="187">
        <v>742.5</v>
      </c>
      <c r="C11" s="187">
        <v>710.2</v>
      </c>
      <c r="D11" s="187">
        <v>748.90000000000009</v>
      </c>
      <c r="E11" s="187">
        <v>806.1</v>
      </c>
      <c r="F11" s="187">
        <v>826.6</v>
      </c>
      <c r="G11" s="187">
        <v>815.6</v>
      </c>
      <c r="H11" s="187">
        <v>797.6</v>
      </c>
      <c r="I11" s="187">
        <v>840.1</v>
      </c>
      <c r="J11" s="187">
        <v>747.9</v>
      </c>
      <c r="K11" s="187">
        <v>699.3</v>
      </c>
      <c r="L11" s="187">
        <v>720</v>
      </c>
      <c r="M11" s="187">
        <v>735.7</v>
      </c>
      <c r="N11" s="187">
        <v>714</v>
      </c>
      <c r="O11" s="187">
        <v>705.3</v>
      </c>
      <c r="P11" s="187">
        <v>710.4</v>
      </c>
      <c r="Q11" s="187">
        <v>693</v>
      </c>
      <c r="R11" s="187">
        <v>687.1</v>
      </c>
      <c r="S11" s="187">
        <v>654.19999999999993</v>
      </c>
      <c r="T11" s="187">
        <v>691.6</v>
      </c>
      <c r="U11" s="187">
        <v>685.8</v>
      </c>
      <c r="V11" s="187">
        <v>665</v>
      </c>
      <c r="W11" s="187">
        <v>662</v>
      </c>
      <c r="X11" s="187">
        <v>659.19999999999993</v>
      </c>
      <c r="Y11" s="187">
        <v>655.7</v>
      </c>
      <c r="Z11" s="187">
        <v>626.09999999999991</v>
      </c>
      <c r="AA11" s="187">
        <v>611.9</v>
      </c>
      <c r="AB11" s="187">
        <v>601.09999999999991</v>
      </c>
      <c r="AC11" s="187">
        <v>595.80000000000007</v>
      </c>
      <c r="AD11" s="187">
        <v>574.1</v>
      </c>
      <c r="AE11" s="187">
        <v>566.20000000000005</v>
      </c>
      <c r="AF11" s="187">
        <v>554.9</v>
      </c>
      <c r="AG11" s="187">
        <v>550.69999999999993</v>
      </c>
      <c r="AH11" s="209">
        <v>563.20000000000005</v>
      </c>
      <c r="AI11" s="187">
        <v>0</v>
      </c>
      <c r="AJ11" s="199"/>
      <c r="AK11" s="200"/>
      <c r="AL11" s="200"/>
      <c r="AM11" s="200"/>
      <c r="AN11" s="200"/>
      <c r="AO11" s="201" t="s">
        <v>21</v>
      </c>
      <c r="AP11" s="200">
        <f t="shared" si="0"/>
        <v>563.20000000000005</v>
      </c>
    </row>
    <row r="12" spans="1:42" s="1" customFormat="1" ht="11.25" x14ac:dyDescent="0.2">
      <c r="A12" s="183" t="s">
        <v>187</v>
      </c>
      <c r="B12" s="184">
        <v>514.5</v>
      </c>
      <c r="C12" s="184">
        <v>526.70000000000005</v>
      </c>
      <c r="D12" s="184">
        <v>521.6</v>
      </c>
      <c r="E12" s="184">
        <v>473.4</v>
      </c>
      <c r="F12" s="184">
        <v>484.79999999999995</v>
      </c>
      <c r="G12" s="184">
        <v>462.9</v>
      </c>
      <c r="H12" s="184">
        <v>495.29999999999995</v>
      </c>
      <c r="I12" s="184">
        <v>472.1</v>
      </c>
      <c r="J12" s="184">
        <v>474.8</v>
      </c>
      <c r="K12" s="184">
        <v>460.9</v>
      </c>
      <c r="L12" s="184">
        <v>454.09999999999997</v>
      </c>
      <c r="M12" s="184">
        <v>450</v>
      </c>
      <c r="N12" s="184">
        <v>457.7</v>
      </c>
      <c r="O12" s="184">
        <v>467.79999999999995</v>
      </c>
      <c r="P12" s="184">
        <v>443.8</v>
      </c>
      <c r="Q12" s="184">
        <v>463.09999999999997</v>
      </c>
      <c r="R12" s="184">
        <v>490.6</v>
      </c>
      <c r="S12" s="184">
        <v>474.2</v>
      </c>
      <c r="T12" s="184">
        <v>466.9</v>
      </c>
      <c r="U12" s="184">
        <v>438.3</v>
      </c>
      <c r="V12" s="184">
        <v>436.40000000000003</v>
      </c>
      <c r="W12" s="184">
        <v>469.59999999999997</v>
      </c>
      <c r="X12" s="184">
        <v>462.4</v>
      </c>
      <c r="Y12" s="184">
        <v>458</v>
      </c>
      <c r="Z12" s="184">
        <v>419.90000000000003</v>
      </c>
      <c r="AA12" s="184">
        <v>416.4</v>
      </c>
      <c r="AB12" s="184">
        <v>401.2</v>
      </c>
      <c r="AC12" s="184">
        <v>396.3</v>
      </c>
      <c r="AD12" s="184">
        <v>396.3</v>
      </c>
      <c r="AE12" s="184">
        <v>404</v>
      </c>
      <c r="AF12" s="184">
        <v>385.20000000000005</v>
      </c>
      <c r="AG12" s="184">
        <v>375.7</v>
      </c>
      <c r="AH12" s="208">
        <v>377.2</v>
      </c>
      <c r="AI12" s="184">
        <v>0</v>
      </c>
      <c r="AJ12" s="196"/>
      <c r="AK12" s="197"/>
      <c r="AL12" s="197"/>
      <c r="AM12" s="197"/>
      <c r="AN12" s="197"/>
      <c r="AO12" s="198" t="s">
        <v>21</v>
      </c>
      <c r="AP12" s="197">
        <f t="shared" si="0"/>
        <v>377.2</v>
      </c>
    </row>
    <row r="13" spans="1:42" s="1" customFormat="1" ht="11.25" x14ac:dyDescent="0.2">
      <c r="A13" s="186" t="s">
        <v>188</v>
      </c>
      <c r="B13" s="187">
        <v>641.79999999999995</v>
      </c>
      <c r="C13" s="187">
        <v>663.4</v>
      </c>
      <c r="D13" s="187">
        <v>664.59999999999991</v>
      </c>
      <c r="E13" s="187">
        <v>686.09999999999991</v>
      </c>
      <c r="F13" s="187">
        <v>661.8</v>
      </c>
      <c r="G13" s="187">
        <v>681.5</v>
      </c>
      <c r="H13" s="187">
        <v>689.5</v>
      </c>
      <c r="I13" s="187">
        <v>687.3</v>
      </c>
      <c r="J13" s="187">
        <v>673.59999999999991</v>
      </c>
      <c r="K13" s="187">
        <v>679.69999999999993</v>
      </c>
      <c r="L13" s="187">
        <v>689.4</v>
      </c>
      <c r="M13" s="187">
        <v>690.3</v>
      </c>
      <c r="N13" s="187">
        <v>677.5</v>
      </c>
      <c r="O13" s="187">
        <v>663.5</v>
      </c>
      <c r="P13" s="187">
        <v>676.3</v>
      </c>
      <c r="Q13" s="187">
        <v>669.59999999999991</v>
      </c>
      <c r="R13" s="187">
        <v>661.9</v>
      </c>
      <c r="S13" s="187">
        <v>682.19999999999993</v>
      </c>
      <c r="T13" s="187">
        <v>691.4</v>
      </c>
      <c r="U13" s="187">
        <v>694.8</v>
      </c>
      <c r="V13" s="187">
        <v>681</v>
      </c>
      <c r="W13" s="187">
        <v>669.5</v>
      </c>
      <c r="X13" s="187">
        <v>696.89999999999986</v>
      </c>
      <c r="Y13" s="187">
        <v>680.59999999999991</v>
      </c>
      <c r="Z13" s="187">
        <v>700.9</v>
      </c>
      <c r="AA13" s="187">
        <v>679.99999999999989</v>
      </c>
      <c r="AB13" s="187">
        <v>652.9</v>
      </c>
      <c r="AC13" s="187">
        <v>656.69999999999993</v>
      </c>
      <c r="AD13" s="187">
        <v>665.5</v>
      </c>
      <c r="AE13" s="187">
        <v>650.79999999999995</v>
      </c>
      <c r="AF13" s="187">
        <v>639.79999999999995</v>
      </c>
      <c r="AG13" s="187">
        <v>641.4</v>
      </c>
      <c r="AH13" s="209">
        <v>650.29999999999995</v>
      </c>
      <c r="AI13" s="187">
        <v>0</v>
      </c>
      <c r="AJ13" s="199"/>
      <c r="AK13" s="200"/>
      <c r="AL13" s="200"/>
      <c r="AM13" s="200"/>
      <c r="AN13" s="200"/>
      <c r="AO13" s="201" t="s">
        <v>21</v>
      </c>
      <c r="AP13" s="200">
        <f t="shared" si="0"/>
        <v>650.29999999999995</v>
      </c>
    </row>
    <row r="14" spans="1:42" s="1" customFormat="1" ht="11.25" x14ac:dyDescent="0.2">
      <c r="A14" s="183" t="s">
        <v>189</v>
      </c>
      <c r="B14" s="184">
        <v>916.6</v>
      </c>
      <c r="C14" s="184">
        <v>925.6</v>
      </c>
      <c r="D14" s="184">
        <v>920</v>
      </c>
      <c r="E14" s="184">
        <v>929.6</v>
      </c>
      <c r="F14" s="184">
        <v>900</v>
      </c>
      <c r="G14" s="184">
        <v>922.39999999999986</v>
      </c>
      <c r="H14" s="184">
        <v>985.69999999999993</v>
      </c>
      <c r="I14" s="184">
        <v>917.8</v>
      </c>
      <c r="J14" s="184">
        <v>938.19999999999993</v>
      </c>
      <c r="K14" s="184">
        <v>912.9</v>
      </c>
      <c r="L14" s="184">
        <v>898</v>
      </c>
      <c r="M14" s="184">
        <v>875.3</v>
      </c>
      <c r="N14" s="184">
        <v>893.9</v>
      </c>
      <c r="O14" s="184">
        <v>917</v>
      </c>
      <c r="P14" s="184">
        <v>884.4</v>
      </c>
      <c r="Q14" s="184">
        <v>851.69999999999993</v>
      </c>
      <c r="R14" s="184">
        <v>847.8</v>
      </c>
      <c r="S14" s="184">
        <v>812</v>
      </c>
      <c r="T14" s="184">
        <v>779</v>
      </c>
      <c r="U14" s="184">
        <v>774.19999999999993</v>
      </c>
      <c r="V14" s="184">
        <v>753.9</v>
      </c>
      <c r="W14" s="184">
        <v>768.6</v>
      </c>
      <c r="X14" s="184">
        <v>744.3</v>
      </c>
      <c r="Y14" s="184">
        <v>728.99999999999989</v>
      </c>
      <c r="Z14" s="184">
        <v>687.7</v>
      </c>
      <c r="AA14" s="184">
        <v>659.3</v>
      </c>
      <c r="AB14" s="184">
        <v>642.79999999999995</v>
      </c>
      <c r="AC14" s="184">
        <v>634</v>
      </c>
      <c r="AD14" s="184">
        <v>639.79999999999995</v>
      </c>
      <c r="AE14" s="184">
        <v>626.59999999999991</v>
      </c>
      <c r="AF14" s="184">
        <v>617.69999999999993</v>
      </c>
      <c r="AG14" s="184">
        <v>612.79999999999995</v>
      </c>
      <c r="AH14" s="208">
        <v>592.19999999999993</v>
      </c>
      <c r="AI14" s="184">
        <v>0</v>
      </c>
      <c r="AJ14" s="196"/>
      <c r="AK14" s="197"/>
      <c r="AL14" s="197"/>
      <c r="AM14" s="197"/>
      <c r="AN14" s="197"/>
      <c r="AO14" s="198" t="s">
        <v>21</v>
      </c>
      <c r="AP14" s="197">
        <f t="shared" si="0"/>
        <v>592.20000000000005</v>
      </c>
    </row>
    <row r="15" spans="1:42" s="1" customFormat="1" ht="11.25" x14ac:dyDescent="0.2">
      <c r="A15" s="186" t="s">
        <v>190</v>
      </c>
      <c r="B15" s="187">
        <v>150.70000000000002</v>
      </c>
      <c r="C15" s="187">
        <v>82.2</v>
      </c>
      <c r="D15" s="187">
        <v>51.900000000000006</v>
      </c>
      <c r="E15" s="187">
        <v>87</v>
      </c>
      <c r="F15" s="187">
        <v>96.8</v>
      </c>
      <c r="G15" s="187">
        <v>55.2</v>
      </c>
      <c r="H15" s="187">
        <v>33.6</v>
      </c>
      <c r="I15" s="187">
        <v>36.200000000000003</v>
      </c>
      <c r="J15" s="187">
        <v>39.6</v>
      </c>
      <c r="K15" s="187">
        <v>33.6</v>
      </c>
      <c r="L15" s="187">
        <v>54.400000000000006</v>
      </c>
      <c r="M15" s="187">
        <v>65.899999999999991</v>
      </c>
      <c r="N15" s="187">
        <v>68.899999999999991</v>
      </c>
      <c r="O15" s="187">
        <v>34.800000000000004</v>
      </c>
      <c r="P15" s="187">
        <v>30.1</v>
      </c>
      <c r="Q15" s="187">
        <v>26.400000000000002</v>
      </c>
      <c r="R15" s="187">
        <v>26</v>
      </c>
      <c r="S15" s="187">
        <v>31.6</v>
      </c>
      <c r="T15" s="187">
        <v>0</v>
      </c>
      <c r="U15" s="187">
        <v>1.2</v>
      </c>
      <c r="V15" s="187">
        <v>2.1</v>
      </c>
      <c r="W15" s="187">
        <v>7.4</v>
      </c>
      <c r="X15" s="187">
        <v>0</v>
      </c>
      <c r="Y15" s="187">
        <v>0</v>
      </c>
      <c r="Z15" s="187">
        <v>0</v>
      </c>
      <c r="AA15" s="187">
        <v>0</v>
      </c>
      <c r="AB15" s="187">
        <v>0</v>
      </c>
      <c r="AC15" s="187">
        <v>0</v>
      </c>
      <c r="AD15" s="187">
        <v>0</v>
      </c>
      <c r="AE15" s="187">
        <v>0</v>
      </c>
      <c r="AF15" s="187">
        <v>0</v>
      </c>
      <c r="AG15" s="187">
        <v>0</v>
      </c>
      <c r="AH15" s="209">
        <v>0</v>
      </c>
      <c r="AI15" s="187">
        <v>0</v>
      </c>
      <c r="AJ15" s="199"/>
      <c r="AK15" s="200"/>
      <c r="AL15" s="200"/>
      <c r="AM15" s="200"/>
      <c r="AN15" s="200"/>
      <c r="AO15" s="201" t="s">
        <v>21</v>
      </c>
      <c r="AP15" s="200">
        <f t="shared" si="0"/>
        <v>0</v>
      </c>
    </row>
    <row r="16" spans="1:42" s="1" customFormat="1" ht="11.25" x14ac:dyDescent="0.2">
      <c r="A16" s="183" t="s">
        <v>191</v>
      </c>
      <c r="B16" s="184">
        <v>635.59999999999991</v>
      </c>
      <c r="C16" s="184">
        <v>611.49999999999989</v>
      </c>
      <c r="D16" s="184">
        <v>603.9</v>
      </c>
      <c r="E16" s="184">
        <v>594.49999999999989</v>
      </c>
      <c r="F16" s="184">
        <v>621.69999999999993</v>
      </c>
      <c r="G16" s="184">
        <v>637.09999999999991</v>
      </c>
      <c r="H16" s="184">
        <v>611.29999999999995</v>
      </c>
      <c r="I16" s="184">
        <v>621.69999999999993</v>
      </c>
      <c r="J16" s="184">
        <v>643.49999999999989</v>
      </c>
      <c r="K16" s="184">
        <v>631.09999999999991</v>
      </c>
      <c r="L16" s="184">
        <v>623.9</v>
      </c>
      <c r="M16" s="184">
        <v>624.99999999999989</v>
      </c>
      <c r="N16" s="184">
        <v>635.59999999999991</v>
      </c>
      <c r="O16" s="184">
        <v>635.9</v>
      </c>
      <c r="P16" s="184">
        <v>635.59999999999991</v>
      </c>
      <c r="Q16" s="184">
        <v>609.69999999999993</v>
      </c>
      <c r="R16" s="184">
        <v>625.4</v>
      </c>
      <c r="S16" s="184">
        <v>601.09999999999991</v>
      </c>
      <c r="T16" s="184">
        <v>600.19999999999993</v>
      </c>
      <c r="U16" s="184">
        <v>641.49999999999989</v>
      </c>
      <c r="V16" s="184">
        <v>549.29999999999995</v>
      </c>
      <c r="W16" s="184">
        <v>549.69999999999993</v>
      </c>
      <c r="X16" s="184">
        <v>539.59999999999991</v>
      </c>
      <c r="Y16" s="184">
        <v>503.1</v>
      </c>
      <c r="Z16" s="184">
        <v>508.6</v>
      </c>
      <c r="AA16" s="184">
        <v>535.20000000000005</v>
      </c>
      <c r="AB16" s="184">
        <v>510</v>
      </c>
      <c r="AC16" s="184">
        <v>496.9</v>
      </c>
      <c r="AD16" s="184">
        <v>504.5</v>
      </c>
      <c r="AE16" s="184">
        <v>484.3</v>
      </c>
      <c r="AF16" s="184">
        <v>487.2</v>
      </c>
      <c r="AG16" s="184">
        <v>510.4</v>
      </c>
      <c r="AH16" s="208">
        <v>509.40000000000003</v>
      </c>
      <c r="AI16" s="184">
        <v>0</v>
      </c>
      <c r="AJ16" s="196"/>
      <c r="AK16" s="197"/>
      <c r="AL16" s="197"/>
      <c r="AM16" s="197"/>
      <c r="AN16" s="197"/>
      <c r="AO16" s="198" t="s">
        <v>21</v>
      </c>
      <c r="AP16" s="197">
        <f t="shared" si="0"/>
        <v>509.4</v>
      </c>
    </row>
    <row r="17" spans="1:42" s="1" customFormat="1" ht="11.25" x14ac:dyDescent="0.2">
      <c r="A17" s="186" t="s">
        <v>192</v>
      </c>
      <c r="B17" s="187">
        <v>347.8</v>
      </c>
      <c r="C17" s="187">
        <v>263.10000000000002</v>
      </c>
      <c r="D17" s="187">
        <v>182.79999999999998</v>
      </c>
      <c r="E17" s="187">
        <v>132.20000000000002</v>
      </c>
      <c r="F17" s="187">
        <v>183.9</v>
      </c>
      <c r="G17" s="187">
        <v>179.7</v>
      </c>
      <c r="H17" s="187">
        <v>192.29999999999998</v>
      </c>
      <c r="I17" s="187">
        <v>364.9</v>
      </c>
      <c r="J17" s="187">
        <v>293.2</v>
      </c>
      <c r="K17" s="187">
        <v>466.8</v>
      </c>
      <c r="L17" s="187">
        <v>505.9</v>
      </c>
      <c r="M17" s="187">
        <v>502.7</v>
      </c>
      <c r="N17" s="187">
        <v>466.5</v>
      </c>
      <c r="O17" s="187">
        <v>516.80000000000007</v>
      </c>
      <c r="P17" s="187">
        <v>296.5</v>
      </c>
      <c r="Q17" s="187">
        <v>227.2</v>
      </c>
      <c r="R17" s="187">
        <v>215.89999999999998</v>
      </c>
      <c r="S17" s="187">
        <v>312.2</v>
      </c>
      <c r="T17" s="187">
        <v>310.39999999999998</v>
      </c>
      <c r="U17" s="187">
        <v>455.3</v>
      </c>
      <c r="V17" s="187">
        <v>435.59999999999997</v>
      </c>
      <c r="W17" s="187">
        <v>395.4</v>
      </c>
      <c r="X17" s="187">
        <v>322.3</v>
      </c>
      <c r="Y17" s="187">
        <v>475.70000000000005</v>
      </c>
      <c r="Z17" s="187">
        <v>582.4</v>
      </c>
      <c r="AA17" s="187">
        <v>610.6</v>
      </c>
      <c r="AB17" s="187">
        <v>368.49999999999994</v>
      </c>
      <c r="AC17" s="187">
        <v>362.4</v>
      </c>
      <c r="AD17" s="187">
        <v>264.90000000000003</v>
      </c>
      <c r="AE17" s="187">
        <v>284.60000000000002</v>
      </c>
      <c r="AF17" s="187">
        <v>213.4</v>
      </c>
      <c r="AG17" s="187">
        <v>241.29999999999998</v>
      </c>
      <c r="AH17" s="209">
        <v>236</v>
      </c>
      <c r="AI17" s="187">
        <v>0</v>
      </c>
      <c r="AJ17" s="199"/>
      <c r="AK17" s="200"/>
      <c r="AL17" s="200"/>
      <c r="AM17" s="200"/>
      <c r="AN17" s="200"/>
      <c r="AO17" s="201" t="s">
        <v>21</v>
      </c>
      <c r="AP17" s="200">
        <f t="shared" si="0"/>
        <v>236</v>
      </c>
    </row>
    <row r="18" spans="1:42" s="1" customFormat="1" ht="11.25" x14ac:dyDescent="0.2">
      <c r="A18" s="183" t="s">
        <v>193</v>
      </c>
      <c r="B18" s="184">
        <v>372.7</v>
      </c>
      <c r="C18" s="184">
        <v>391.40000000000003</v>
      </c>
      <c r="D18" s="184">
        <v>352.40000000000003</v>
      </c>
      <c r="E18" s="184">
        <v>328.7</v>
      </c>
      <c r="F18" s="184">
        <v>317.2</v>
      </c>
      <c r="G18" s="184">
        <v>316.79999999999995</v>
      </c>
      <c r="H18" s="184">
        <v>352.09999999999997</v>
      </c>
      <c r="I18" s="184">
        <v>315.59999999999997</v>
      </c>
      <c r="J18" s="184">
        <v>343.9</v>
      </c>
      <c r="K18" s="184">
        <v>375.09999999999997</v>
      </c>
      <c r="L18" s="184">
        <v>326.39999999999998</v>
      </c>
      <c r="M18" s="184">
        <v>292.3</v>
      </c>
      <c r="N18" s="184">
        <v>281.60000000000002</v>
      </c>
      <c r="O18" s="184">
        <v>301.09999999999997</v>
      </c>
      <c r="P18" s="184">
        <v>344</v>
      </c>
      <c r="Q18" s="184">
        <v>349.3</v>
      </c>
      <c r="R18" s="184">
        <v>351.40000000000003</v>
      </c>
      <c r="S18" s="184">
        <v>346.50000000000006</v>
      </c>
      <c r="T18" s="184">
        <v>355.40000000000003</v>
      </c>
      <c r="U18" s="184">
        <v>331.3</v>
      </c>
      <c r="V18" s="184">
        <v>342.40000000000003</v>
      </c>
      <c r="W18" s="184">
        <v>374.99999999999994</v>
      </c>
      <c r="X18" s="184">
        <v>375.59999999999997</v>
      </c>
      <c r="Y18" s="184">
        <v>348.6</v>
      </c>
      <c r="Z18" s="184">
        <v>363.20000000000005</v>
      </c>
      <c r="AA18" s="184">
        <v>361.3</v>
      </c>
      <c r="AB18" s="184">
        <v>365.8</v>
      </c>
      <c r="AC18" s="184">
        <v>350.50000000000006</v>
      </c>
      <c r="AD18" s="184">
        <v>322.10000000000002</v>
      </c>
      <c r="AE18" s="184">
        <v>288.2</v>
      </c>
      <c r="AF18" s="184">
        <v>273.60000000000002</v>
      </c>
      <c r="AG18" s="184">
        <v>309.2</v>
      </c>
      <c r="AH18" s="208">
        <v>311.8</v>
      </c>
      <c r="AI18" s="184">
        <v>0</v>
      </c>
      <c r="AJ18" s="196"/>
      <c r="AK18" s="197"/>
      <c r="AL18" s="197"/>
      <c r="AM18" s="197"/>
      <c r="AN18" s="197"/>
      <c r="AO18" s="198" t="s">
        <v>21</v>
      </c>
      <c r="AP18" s="197">
        <f t="shared" si="0"/>
        <v>311.8</v>
      </c>
    </row>
    <row r="19" spans="1:42" s="1" customFormat="1" ht="11.25" x14ac:dyDescent="0.2">
      <c r="A19" s="186" t="s">
        <v>194</v>
      </c>
      <c r="B19" s="187">
        <v>501</v>
      </c>
      <c r="C19" s="187">
        <v>725.5</v>
      </c>
      <c r="D19" s="187">
        <v>464</v>
      </c>
      <c r="E19" s="187">
        <v>90.299999999999983</v>
      </c>
      <c r="F19" s="187">
        <v>113.39999999999999</v>
      </c>
      <c r="G19" s="187">
        <v>212.89999999999998</v>
      </c>
      <c r="H19" s="187">
        <v>218.6</v>
      </c>
      <c r="I19" s="187">
        <v>270.30000000000007</v>
      </c>
      <c r="J19" s="187">
        <v>263.80000000000007</v>
      </c>
      <c r="K19" s="187">
        <v>226.1</v>
      </c>
      <c r="L19" s="187">
        <v>239</v>
      </c>
      <c r="M19" s="187">
        <v>246.39999999999998</v>
      </c>
      <c r="N19" s="187">
        <v>148.89999999999998</v>
      </c>
      <c r="O19" s="187">
        <v>143.5</v>
      </c>
      <c r="P19" s="187">
        <v>114.69999999999999</v>
      </c>
      <c r="Q19" s="187">
        <v>132.39999999999998</v>
      </c>
      <c r="R19" s="187">
        <v>131.19999999999999</v>
      </c>
      <c r="S19" s="187">
        <v>157.6</v>
      </c>
      <c r="T19" s="187">
        <v>160.5</v>
      </c>
      <c r="U19" s="187">
        <v>103.1</v>
      </c>
      <c r="V19" s="187">
        <v>92.7</v>
      </c>
      <c r="W19" s="187">
        <v>124.29999999999998</v>
      </c>
      <c r="X19" s="187">
        <v>177.89999999999998</v>
      </c>
      <c r="Y19" s="187">
        <v>171.2</v>
      </c>
      <c r="Z19" s="187">
        <v>145.69999999999999</v>
      </c>
      <c r="AA19" s="187">
        <v>163.1</v>
      </c>
      <c r="AB19" s="187">
        <v>160.29999999999998</v>
      </c>
      <c r="AC19" s="187">
        <v>159.5</v>
      </c>
      <c r="AD19" s="187">
        <v>190.5</v>
      </c>
      <c r="AE19" s="187">
        <v>176.2</v>
      </c>
      <c r="AF19" s="187">
        <v>181.5</v>
      </c>
      <c r="AG19" s="187">
        <v>206.5</v>
      </c>
      <c r="AH19" s="209">
        <v>181.7</v>
      </c>
      <c r="AI19" s="187">
        <v>180.6</v>
      </c>
      <c r="AJ19" s="199"/>
      <c r="AK19" s="200"/>
      <c r="AL19" s="200"/>
      <c r="AM19" s="200"/>
      <c r="AN19" s="200"/>
      <c r="AO19" s="201" t="s">
        <v>21</v>
      </c>
      <c r="AP19" s="200">
        <f t="shared" si="0"/>
        <v>181.7</v>
      </c>
    </row>
    <row r="20" spans="1:42" s="1" customFormat="1" ht="11.25" x14ac:dyDescent="0.2">
      <c r="A20" s="183" t="s">
        <v>195</v>
      </c>
      <c r="B20" s="184">
        <v>835.90000000000009</v>
      </c>
      <c r="C20" s="184">
        <v>840.00000000000011</v>
      </c>
      <c r="D20" s="184">
        <v>845.10000000000014</v>
      </c>
      <c r="E20" s="184">
        <v>829.30000000000007</v>
      </c>
      <c r="F20" s="184">
        <v>823.1</v>
      </c>
      <c r="G20" s="184">
        <v>828.90000000000009</v>
      </c>
      <c r="H20" s="184">
        <v>843.00000000000011</v>
      </c>
      <c r="I20" s="184">
        <v>845.50000000000011</v>
      </c>
      <c r="J20" s="184">
        <v>884.1</v>
      </c>
      <c r="K20" s="184">
        <v>868.9</v>
      </c>
      <c r="L20" s="184">
        <v>856.2</v>
      </c>
      <c r="M20" s="184">
        <v>835.90000000000009</v>
      </c>
      <c r="N20" s="184">
        <v>897.3</v>
      </c>
      <c r="O20" s="184">
        <v>854.5</v>
      </c>
      <c r="P20" s="184">
        <v>866.5</v>
      </c>
      <c r="Q20" s="184">
        <v>881.49999999999989</v>
      </c>
      <c r="R20" s="184">
        <v>880.09999999999991</v>
      </c>
      <c r="S20" s="184">
        <v>869.3</v>
      </c>
      <c r="T20" s="184">
        <v>869.19999999999993</v>
      </c>
      <c r="U20" s="184">
        <v>893.7</v>
      </c>
      <c r="V20" s="184">
        <v>871.3</v>
      </c>
      <c r="W20" s="184">
        <v>834.4</v>
      </c>
      <c r="X20" s="184">
        <v>842.5</v>
      </c>
      <c r="Y20" s="184">
        <v>804.10000000000014</v>
      </c>
      <c r="Z20" s="184">
        <v>771.40000000000009</v>
      </c>
      <c r="AA20" s="184">
        <v>792.7</v>
      </c>
      <c r="AB20" s="184">
        <v>794.40000000000009</v>
      </c>
      <c r="AC20" s="184">
        <v>777.3</v>
      </c>
      <c r="AD20" s="184">
        <v>739.5</v>
      </c>
      <c r="AE20" s="184">
        <v>716.4</v>
      </c>
      <c r="AF20" s="184">
        <v>681.2</v>
      </c>
      <c r="AG20" s="184">
        <v>651.40000000000009</v>
      </c>
      <c r="AH20" s="208">
        <v>610.20000000000005</v>
      </c>
      <c r="AI20" s="184">
        <v>579.79999999999995</v>
      </c>
      <c r="AJ20" s="196"/>
      <c r="AK20" s="197"/>
      <c r="AL20" s="197"/>
      <c r="AM20" s="197"/>
      <c r="AN20" s="197"/>
      <c r="AO20" s="198" t="s">
        <v>21</v>
      </c>
      <c r="AP20" s="197">
        <f t="shared" si="0"/>
        <v>610.20000000000005</v>
      </c>
    </row>
    <row r="21" spans="1:42" s="1" customFormat="1" ht="11.25" x14ac:dyDescent="0.2">
      <c r="A21" s="186" t="s">
        <v>196</v>
      </c>
      <c r="B21" s="187">
        <v>245.39999999999998</v>
      </c>
      <c r="C21" s="187">
        <v>253</v>
      </c>
      <c r="D21" s="187">
        <v>197.7</v>
      </c>
      <c r="E21" s="187">
        <v>184.39999999999998</v>
      </c>
      <c r="F21" s="187">
        <v>202.29999999999998</v>
      </c>
      <c r="G21" s="187">
        <v>212.1</v>
      </c>
      <c r="H21" s="187">
        <v>234.10000000000002</v>
      </c>
      <c r="I21" s="187">
        <v>229.59999999999997</v>
      </c>
      <c r="J21" s="187">
        <v>204.6</v>
      </c>
      <c r="K21" s="187">
        <v>190.7</v>
      </c>
      <c r="L21" s="187">
        <v>175.5</v>
      </c>
      <c r="M21" s="187">
        <v>196.7</v>
      </c>
      <c r="N21" s="187">
        <v>197.89999999999998</v>
      </c>
      <c r="O21" s="187">
        <v>246.6</v>
      </c>
      <c r="P21" s="187">
        <v>236</v>
      </c>
      <c r="Q21" s="187">
        <v>231.29999999999998</v>
      </c>
      <c r="R21" s="187">
        <v>227.10000000000002</v>
      </c>
      <c r="S21" s="187">
        <v>211.40000000000003</v>
      </c>
      <c r="T21" s="187">
        <v>194.3</v>
      </c>
      <c r="U21" s="187">
        <v>167.9</v>
      </c>
      <c r="V21" s="187">
        <v>200.20000000000002</v>
      </c>
      <c r="W21" s="187">
        <v>216.20000000000002</v>
      </c>
      <c r="X21" s="187">
        <v>166.20000000000002</v>
      </c>
      <c r="Y21" s="187">
        <v>163.30000000000001</v>
      </c>
      <c r="Z21" s="187">
        <v>146.19999999999999</v>
      </c>
      <c r="AA21" s="187">
        <v>159.29999999999998</v>
      </c>
      <c r="AB21" s="187">
        <v>142.30000000000001</v>
      </c>
      <c r="AC21" s="187">
        <v>156.60000000000002</v>
      </c>
      <c r="AD21" s="187">
        <v>149</v>
      </c>
      <c r="AE21" s="187">
        <v>137.5</v>
      </c>
      <c r="AF21" s="187">
        <v>120</v>
      </c>
      <c r="AG21" s="187">
        <v>132.9</v>
      </c>
      <c r="AH21" s="209">
        <v>126.5</v>
      </c>
      <c r="AI21" s="187">
        <v>101.4</v>
      </c>
      <c r="AJ21" s="199"/>
      <c r="AK21" s="200"/>
      <c r="AL21" s="200"/>
      <c r="AM21" s="200"/>
      <c r="AN21" s="200"/>
      <c r="AO21" s="201">
        <v>0</v>
      </c>
      <c r="AP21" s="200">
        <f>AH21</f>
        <v>126.5</v>
      </c>
    </row>
    <row r="22" spans="1:42" s="1" customFormat="1" ht="11.25" x14ac:dyDescent="0.2">
      <c r="A22" s="183" t="s">
        <v>197</v>
      </c>
      <c r="B22" s="184">
        <v>580.59999999999991</v>
      </c>
      <c r="C22" s="184">
        <v>623.80000000000007</v>
      </c>
      <c r="D22" s="184">
        <v>870.59999999999991</v>
      </c>
      <c r="E22" s="184">
        <v>903.59999999999991</v>
      </c>
      <c r="F22" s="184">
        <v>705.9</v>
      </c>
      <c r="G22" s="184">
        <v>704.80000000000007</v>
      </c>
      <c r="H22" s="184">
        <v>680.1</v>
      </c>
      <c r="I22" s="184">
        <v>691.8</v>
      </c>
      <c r="J22" s="184">
        <v>707.4</v>
      </c>
      <c r="K22" s="184">
        <v>717.7</v>
      </c>
      <c r="L22" s="184">
        <v>748.5</v>
      </c>
      <c r="M22" s="184">
        <v>657.09999999999991</v>
      </c>
      <c r="N22" s="184">
        <v>597.09999999999991</v>
      </c>
      <c r="O22" s="184">
        <v>593.79999999999995</v>
      </c>
      <c r="P22" s="184">
        <v>539.5</v>
      </c>
      <c r="Q22" s="184">
        <v>541.5</v>
      </c>
      <c r="R22" s="184">
        <v>523</v>
      </c>
      <c r="S22" s="184">
        <v>553.5</v>
      </c>
      <c r="T22" s="184">
        <v>521.29999999999995</v>
      </c>
      <c r="U22" s="184">
        <v>484.4</v>
      </c>
      <c r="V22" s="184">
        <v>433.79999999999995</v>
      </c>
      <c r="W22" s="184">
        <v>457.7</v>
      </c>
      <c r="X22" s="184">
        <v>496.9</v>
      </c>
      <c r="Y22" s="184">
        <v>484.2</v>
      </c>
      <c r="Z22" s="184">
        <v>477.9</v>
      </c>
      <c r="AA22" s="184">
        <v>488.2</v>
      </c>
      <c r="AB22" s="184">
        <v>479.6</v>
      </c>
      <c r="AC22" s="184">
        <v>488.3</v>
      </c>
      <c r="AD22" s="184">
        <v>458.2</v>
      </c>
      <c r="AE22" s="184">
        <v>440.09999999999997</v>
      </c>
      <c r="AF22" s="184">
        <v>440.3</v>
      </c>
      <c r="AG22" s="184">
        <v>435.4</v>
      </c>
      <c r="AH22" s="208">
        <v>421.90000000000003</v>
      </c>
      <c r="AI22" s="184">
        <v>419.4</v>
      </c>
      <c r="AJ22" s="196"/>
      <c r="AK22" s="197"/>
      <c r="AL22" s="197"/>
      <c r="AM22" s="197"/>
      <c r="AN22" s="197"/>
      <c r="AO22" s="198" t="s">
        <v>21</v>
      </c>
      <c r="AP22" s="197">
        <f t="shared" si="0"/>
        <v>421.9</v>
      </c>
    </row>
    <row r="23" spans="1:42" s="1" customFormat="1" ht="11.25" x14ac:dyDescent="0.2">
      <c r="A23" s="186" t="s">
        <v>198</v>
      </c>
      <c r="B23" s="187">
        <v>845.59999999999991</v>
      </c>
      <c r="C23" s="187">
        <v>857.4</v>
      </c>
      <c r="D23" s="187">
        <v>827.69999999999993</v>
      </c>
      <c r="E23" s="187">
        <v>756.3</v>
      </c>
      <c r="F23" s="187">
        <v>804.09999999999991</v>
      </c>
      <c r="G23" s="187">
        <v>796.4</v>
      </c>
      <c r="H23" s="187">
        <v>796.5</v>
      </c>
      <c r="I23" s="187">
        <v>784.9</v>
      </c>
      <c r="J23" s="187">
        <v>802.59999999999991</v>
      </c>
      <c r="K23" s="187">
        <v>816.5</v>
      </c>
      <c r="L23" s="187">
        <v>820.8</v>
      </c>
      <c r="M23" s="187">
        <v>809.69999999999993</v>
      </c>
      <c r="N23" s="187">
        <v>812.09999999999991</v>
      </c>
      <c r="O23" s="187">
        <v>829.5</v>
      </c>
      <c r="P23" s="187">
        <v>785.49999999999989</v>
      </c>
      <c r="Q23" s="187">
        <v>773.59999999999991</v>
      </c>
      <c r="R23" s="187">
        <v>794.4</v>
      </c>
      <c r="S23" s="187">
        <v>757.19999999999993</v>
      </c>
      <c r="T23" s="187">
        <v>770.49999999999989</v>
      </c>
      <c r="U23" s="187">
        <v>789.5</v>
      </c>
      <c r="V23" s="187">
        <v>755.4</v>
      </c>
      <c r="W23" s="187">
        <v>755.19999999999993</v>
      </c>
      <c r="X23" s="187">
        <v>759.69999999999993</v>
      </c>
      <c r="Y23" s="187">
        <v>760.69999999999993</v>
      </c>
      <c r="Z23" s="187">
        <v>754.99999999999989</v>
      </c>
      <c r="AA23" s="187">
        <v>718.49999999999989</v>
      </c>
      <c r="AB23" s="187">
        <v>705.3</v>
      </c>
      <c r="AC23" s="187">
        <v>698.49999999999989</v>
      </c>
      <c r="AD23" s="187">
        <v>690.3</v>
      </c>
      <c r="AE23" s="187">
        <v>695.9</v>
      </c>
      <c r="AF23" s="187">
        <v>699.19999999999993</v>
      </c>
      <c r="AG23" s="187">
        <v>699.3</v>
      </c>
      <c r="AH23" s="209">
        <v>698.59999999999991</v>
      </c>
      <c r="AI23" s="187">
        <v>0</v>
      </c>
      <c r="AJ23" s="199"/>
      <c r="AK23" s="200"/>
      <c r="AL23" s="200"/>
      <c r="AM23" s="200"/>
      <c r="AN23" s="200"/>
      <c r="AO23" s="201" t="s">
        <v>21</v>
      </c>
      <c r="AP23" s="200">
        <f t="shared" si="0"/>
        <v>698.6</v>
      </c>
    </row>
    <row r="24" spans="1:42" s="1" customFormat="1" ht="11.25" x14ac:dyDescent="0.2">
      <c r="A24" s="183" t="s">
        <v>199</v>
      </c>
      <c r="B24" s="184">
        <v>558.59999999999991</v>
      </c>
      <c r="C24" s="184">
        <v>541.19999999999993</v>
      </c>
      <c r="D24" s="184">
        <v>569.99999999999989</v>
      </c>
      <c r="E24" s="184">
        <v>611.79999999999995</v>
      </c>
      <c r="F24" s="184">
        <v>606.59999999999991</v>
      </c>
      <c r="G24" s="184">
        <v>605.79999999999995</v>
      </c>
      <c r="H24" s="184">
        <v>571.4</v>
      </c>
      <c r="I24" s="184">
        <v>588.5</v>
      </c>
      <c r="J24" s="184">
        <v>593</v>
      </c>
      <c r="K24" s="184">
        <v>597.09999999999991</v>
      </c>
      <c r="L24" s="184">
        <v>559.29999999999995</v>
      </c>
      <c r="M24" s="184">
        <v>606</v>
      </c>
      <c r="N24" s="184">
        <v>607.19999999999993</v>
      </c>
      <c r="O24" s="184">
        <v>577.49999999999989</v>
      </c>
      <c r="P24" s="184">
        <v>540.9</v>
      </c>
      <c r="Q24" s="184">
        <v>550.59999999999991</v>
      </c>
      <c r="R24" s="184">
        <v>569.09999999999991</v>
      </c>
      <c r="S24" s="184">
        <v>584.59999999999991</v>
      </c>
      <c r="T24" s="184">
        <v>569.9</v>
      </c>
      <c r="U24" s="184">
        <v>583.79999999999995</v>
      </c>
      <c r="V24" s="184">
        <v>593.19999999999993</v>
      </c>
      <c r="W24" s="184">
        <v>596.09999999999991</v>
      </c>
      <c r="X24" s="184">
        <v>614.19999999999993</v>
      </c>
      <c r="Y24" s="184">
        <v>622.5</v>
      </c>
      <c r="Z24" s="184">
        <v>632.79999999999995</v>
      </c>
      <c r="AA24" s="184">
        <v>641.1</v>
      </c>
      <c r="AB24" s="184">
        <v>615.69999999999993</v>
      </c>
      <c r="AC24" s="184">
        <v>602.20000000000005</v>
      </c>
      <c r="AD24" s="184">
        <v>588.5</v>
      </c>
      <c r="AE24" s="184">
        <v>561.29999999999995</v>
      </c>
      <c r="AF24" s="184">
        <v>540.69999999999993</v>
      </c>
      <c r="AG24" s="184">
        <v>580.49999999999989</v>
      </c>
      <c r="AH24" s="208">
        <v>591.29999999999995</v>
      </c>
      <c r="AI24" s="184">
        <v>589.79999999999995</v>
      </c>
      <c r="AJ24" s="196"/>
      <c r="AK24" s="197"/>
      <c r="AL24" s="197"/>
      <c r="AM24" s="197"/>
      <c r="AN24" s="197"/>
      <c r="AO24" s="198" t="s">
        <v>21</v>
      </c>
      <c r="AP24" s="197">
        <f t="shared" si="0"/>
        <v>591.29999999999995</v>
      </c>
    </row>
    <row r="25" spans="1:42" s="1" customFormat="1" ht="11.25" x14ac:dyDescent="0.2">
      <c r="A25" s="186" t="s">
        <v>200</v>
      </c>
      <c r="B25" s="187">
        <v>554</v>
      </c>
      <c r="C25" s="187">
        <v>526.9</v>
      </c>
      <c r="D25" s="187">
        <v>526.4</v>
      </c>
      <c r="E25" s="187">
        <v>500.6</v>
      </c>
      <c r="F25" s="187">
        <v>509.6</v>
      </c>
      <c r="G25" s="187">
        <v>504.50000000000006</v>
      </c>
      <c r="H25" s="187">
        <v>484.7</v>
      </c>
      <c r="I25" s="187">
        <v>486.9</v>
      </c>
      <c r="J25" s="187">
        <v>480.5</v>
      </c>
      <c r="K25" s="187">
        <v>446.29999999999995</v>
      </c>
      <c r="L25" s="187">
        <v>475</v>
      </c>
      <c r="M25" s="187">
        <v>461.9</v>
      </c>
      <c r="N25" s="187">
        <v>456.5</v>
      </c>
      <c r="O25" s="187">
        <v>446.1</v>
      </c>
      <c r="P25" s="187">
        <v>465.7</v>
      </c>
      <c r="Q25" s="187">
        <v>461.6</v>
      </c>
      <c r="R25" s="187">
        <v>463.4</v>
      </c>
      <c r="S25" s="187">
        <v>454.5</v>
      </c>
      <c r="T25" s="187">
        <v>467.2</v>
      </c>
      <c r="U25" s="187">
        <v>468.8</v>
      </c>
      <c r="V25" s="187">
        <v>451.7</v>
      </c>
      <c r="W25" s="187">
        <v>444.4</v>
      </c>
      <c r="X25" s="187">
        <v>428.1</v>
      </c>
      <c r="Y25" s="187">
        <v>419.79999999999995</v>
      </c>
      <c r="Z25" s="187">
        <v>405.29999999999995</v>
      </c>
      <c r="AA25" s="187">
        <v>387.9</v>
      </c>
      <c r="AB25" s="187">
        <v>378.5</v>
      </c>
      <c r="AC25" s="187">
        <v>376.4</v>
      </c>
      <c r="AD25" s="187">
        <v>380.09999999999997</v>
      </c>
      <c r="AE25" s="187">
        <v>365.79999999999995</v>
      </c>
      <c r="AF25" s="187">
        <v>364</v>
      </c>
      <c r="AG25" s="187">
        <v>320</v>
      </c>
      <c r="AH25" s="209">
        <v>307.09999999999997</v>
      </c>
      <c r="AI25" s="187">
        <v>0</v>
      </c>
      <c r="AJ25" s="199"/>
      <c r="AK25" s="200"/>
      <c r="AL25" s="200"/>
      <c r="AM25" s="200"/>
      <c r="AN25" s="200"/>
      <c r="AO25" s="201" t="s">
        <v>21</v>
      </c>
      <c r="AP25" s="200">
        <f t="shared" si="0"/>
        <v>307.10000000000002</v>
      </c>
    </row>
    <row r="26" spans="1:42" s="1" customFormat="1" ht="11.25" x14ac:dyDescent="0.2">
      <c r="A26" s="183" t="s">
        <v>201</v>
      </c>
      <c r="B26" s="184">
        <v>359.3</v>
      </c>
      <c r="C26" s="184">
        <v>356.70000000000005</v>
      </c>
      <c r="D26" s="184">
        <v>346.70000000000005</v>
      </c>
      <c r="E26" s="184">
        <v>361.5</v>
      </c>
      <c r="F26" s="184">
        <v>382</v>
      </c>
      <c r="G26" s="184">
        <v>374.70000000000005</v>
      </c>
      <c r="H26" s="184">
        <v>353.9</v>
      </c>
      <c r="I26" s="184">
        <v>323.10000000000002</v>
      </c>
      <c r="J26" s="184">
        <v>330.2</v>
      </c>
      <c r="K26" s="184">
        <v>292.20000000000005</v>
      </c>
      <c r="L26" s="184">
        <v>300.09999999999997</v>
      </c>
      <c r="M26" s="184">
        <v>289.5</v>
      </c>
      <c r="N26" s="184">
        <v>284.09999999999997</v>
      </c>
      <c r="O26" s="184">
        <v>285.09999999999997</v>
      </c>
      <c r="P26" s="184">
        <v>283.20000000000005</v>
      </c>
      <c r="Q26" s="184">
        <v>283.90000000000003</v>
      </c>
      <c r="R26" s="184">
        <v>280.89999999999998</v>
      </c>
      <c r="S26" s="184">
        <v>271.2</v>
      </c>
      <c r="T26" s="184">
        <v>264.7</v>
      </c>
      <c r="U26" s="184">
        <v>225.20000000000002</v>
      </c>
      <c r="V26" s="184">
        <v>226.9</v>
      </c>
      <c r="W26" s="184">
        <v>205.4</v>
      </c>
      <c r="X26" s="184">
        <v>214.5</v>
      </c>
      <c r="Y26" s="184">
        <v>194.3</v>
      </c>
      <c r="Z26" s="184">
        <v>208.60000000000002</v>
      </c>
      <c r="AA26" s="184">
        <v>229.79999999999998</v>
      </c>
      <c r="AB26" s="184">
        <v>172.39999999999998</v>
      </c>
      <c r="AC26" s="184">
        <v>171.20000000000002</v>
      </c>
      <c r="AD26" s="184">
        <v>199.10000000000002</v>
      </c>
      <c r="AE26" s="184">
        <v>166.3</v>
      </c>
      <c r="AF26" s="184">
        <v>165</v>
      </c>
      <c r="AG26" s="184">
        <v>136.30000000000001</v>
      </c>
      <c r="AH26" s="208">
        <v>148.5</v>
      </c>
      <c r="AI26" s="184">
        <v>139.6</v>
      </c>
      <c r="AJ26" s="196">
        <v>178.63</v>
      </c>
      <c r="AK26" s="197">
        <v>187.67</v>
      </c>
      <c r="AL26" s="197">
        <v>204.78</v>
      </c>
      <c r="AM26" s="197">
        <v>149.19</v>
      </c>
      <c r="AN26" s="197">
        <v>144.27000000000001</v>
      </c>
      <c r="AO26" s="198">
        <v>167.48942808168331</v>
      </c>
      <c r="AP26" s="197">
        <f t="shared" si="0"/>
        <v>167.49</v>
      </c>
    </row>
    <row r="27" spans="1:42" s="1" customFormat="1" ht="11.25" x14ac:dyDescent="0.2">
      <c r="A27" s="186" t="s">
        <v>202</v>
      </c>
      <c r="B27" s="187">
        <v>1217.1000000000001</v>
      </c>
      <c r="C27" s="187">
        <v>1111.2999999999997</v>
      </c>
      <c r="D27" s="187">
        <v>1147.2</v>
      </c>
      <c r="E27" s="187">
        <v>1227.0000000000002</v>
      </c>
      <c r="F27" s="187">
        <v>669.80000000000007</v>
      </c>
      <c r="G27" s="187">
        <v>963.8</v>
      </c>
      <c r="H27" s="187">
        <v>743.1</v>
      </c>
      <c r="I27" s="187">
        <v>806.9</v>
      </c>
      <c r="J27" s="187">
        <v>687.80000000000007</v>
      </c>
      <c r="K27" s="187">
        <v>668.00000000000011</v>
      </c>
      <c r="L27" s="187">
        <v>609.80000000000007</v>
      </c>
      <c r="M27" s="187">
        <v>968.19999999999993</v>
      </c>
      <c r="N27" s="187">
        <v>1116.5</v>
      </c>
      <c r="O27" s="187">
        <v>762.19999999999993</v>
      </c>
      <c r="P27" s="187">
        <v>750.39999999999986</v>
      </c>
      <c r="Q27" s="187">
        <v>719.30000000000007</v>
      </c>
      <c r="R27" s="187">
        <v>708.50000000000011</v>
      </c>
      <c r="S27" s="187">
        <v>671.9</v>
      </c>
      <c r="T27" s="187">
        <v>688.8</v>
      </c>
      <c r="U27" s="187">
        <v>729.8</v>
      </c>
      <c r="V27" s="187">
        <v>756.19999999999993</v>
      </c>
      <c r="W27" s="187">
        <v>860.7</v>
      </c>
      <c r="X27" s="187">
        <v>870</v>
      </c>
      <c r="Y27" s="187">
        <v>706.2</v>
      </c>
      <c r="Z27" s="187">
        <v>682.9</v>
      </c>
      <c r="AA27" s="187">
        <v>669</v>
      </c>
      <c r="AB27" s="187">
        <v>684.80000000000007</v>
      </c>
      <c r="AC27" s="187">
        <v>615.4</v>
      </c>
      <c r="AD27" s="187">
        <v>828.7</v>
      </c>
      <c r="AE27" s="187">
        <v>516.99999999999989</v>
      </c>
      <c r="AF27" s="187">
        <v>511.8</v>
      </c>
      <c r="AG27" s="187">
        <v>464.8</v>
      </c>
      <c r="AH27" s="209">
        <v>510.2</v>
      </c>
      <c r="AI27" s="187">
        <v>0</v>
      </c>
      <c r="AJ27" s="199"/>
      <c r="AK27" s="200"/>
      <c r="AL27" s="200"/>
      <c r="AM27" s="200"/>
      <c r="AN27" s="200"/>
      <c r="AO27" s="201" t="s">
        <v>21</v>
      </c>
      <c r="AP27" s="200">
        <f t="shared" si="0"/>
        <v>510.2</v>
      </c>
    </row>
    <row r="28" spans="1:42" s="1" customFormat="1" ht="11.25" x14ac:dyDescent="0.2">
      <c r="A28" s="183" t="s">
        <v>203</v>
      </c>
      <c r="B28" s="184">
        <v>321.99999999999994</v>
      </c>
      <c r="C28" s="184">
        <v>306.59999999999997</v>
      </c>
      <c r="D28" s="184">
        <v>381.1</v>
      </c>
      <c r="E28" s="184">
        <v>320.29999999999995</v>
      </c>
      <c r="F28" s="184">
        <v>404.8</v>
      </c>
      <c r="G28" s="184">
        <v>445.8</v>
      </c>
      <c r="H28" s="184">
        <v>361.4</v>
      </c>
      <c r="I28" s="184">
        <v>405.8</v>
      </c>
      <c r="J28" s="184">
        <v>439.09999999999997</v>
      </c>
      <c r="K28" s="184">
        <v>294.8</v>
      </c>
      <c r="L28" s="184">
        <v>299.3</v>
      </c>
      <c r="M28" s="184">
        <v>234.20000000000002</v>
      </c>
      <c r="N28" s="184">
        <v>261.39999999999998</v>
      </c>
      <c r="O28" s="184">
        <v>319.89999999999998</v>
      </c>
      <c r="P28" s="184">
        <v>296.59999999999997</v>
      </c>
      <c r="Q28" s="184">
        <v>330.9</v>
      </c>
      <c r="R28" s="184">
        <v>348.2</v>
      </c>
      <c r="S28" s="184">
        <v>355.8</v>
      </c>
      <c r="T28" s="184">
        <v>370.9</v>
      </c>
      <c r="U28" s="184">
        <v>390.40000000000003</v>
      </c>
      <c r="V28" s="184">
        <v>440.3</v>
      </c>
      <c r="W28" s="184">
        <v>448.40000000000003</v>
      </c>
      <c r="X28" s="184">
        <v>443.8</v>
      </c>
      <c r="Y28" s="184">
        <v>407.6</v>
      </c>
      <c r="Z28" s="184">
        <v>438.7</v>
      </c>
      <c r="AA28" s="184">
        <v>423.2</v>
      </c>
      <c r="AB28" s="184">
        <v>486.4</v>
      </c>
      <c r="AC28" s="184">
        <v>450.1</v>
      </c>
      <c r="AD28" s="184">
        <v>406.8</v>
      </c>
      <c r="AE28" s="184">
        <v>357.9</v>
      </c>
      <c r="AF28" s="184">
        <v>320.2</v>
      </c>
      <c r="AG28" s="184">
        <v>302</v>
      </c>
      <c r="AH28" s="208">
        <v>295.59999999999997</v>
      </c>
      <c r="AI28" s="184">
        <v>0</v>
      </c>
      <c r="AJ28" s="196"/>
      <c r="AK28" s="197"/>
      <c r="AL28" s="197"/>
      <c r="AM28" s="197"/>
      <c r="AN28" s="197"/>
      <c r="AO28" s="198" t="s">
        <v>21</v>
      </c>
      <c r="AP28" s="197">
        <f t="shared" si="0"/>
        <v>295.60000000000002</v>
      </c>
    </row>
    <row r="29" spans="1:42" s="1" customFormat="1" ht="11.25" x14ac:dyDescent="0.2">
      <c r="A29" s="186" t="s">
        <v>204</v>
      </c>
      <c r="B29" s="187">
        <v>728.50000000000011</v>
      </c>
      <c r="C29" s="187">
        <v>626.40000000000009</v>
      </c>
      <c r="D29" s="187">
        <v>1059.5999999999999</v>
      </c>
      <c r="E29" s="187">
        <v>1804.3999999999999</v>
      </c>
      <c r="F29" s="187">
        <v>162.29999999999998</v>
      </c>
      <c r="G29" s="187">
        <v>180.5</v>
      </c>
      <c r="H29" s="187">
        <v>257.20000000000005</v>
      </c>
      <c r="I29" s="187">
        <v>653.80000000000007</v>
      </c>
      <c r="J29" s="187">
        <v>861.4</v>
      </c>
      <c r="K29" s="187">
        <v>757.80000000000007</v>
      </c>
      <c r="L29" s="187">
        <v>844.3</v>
      </c>
      <c r="M29" s="187">
        <v>812.60000000000014</v>
      </c>
      <c r="N29" s="187">
        <v>876</v>
      </c>
      <c r="O29" s="187">
        <v>904.80000000000007</v>
      </c>
      <c r="P29" s="187">
        <v>790.7</v>
      </c>
      <c r="Q29" s="187">
        <v>817.00000000000011</v>
      </c>
      <c r="R29" s="187">
        <v>872.80000000000007</v>
      </c>
      <c r="S29" s="187">
        <v>1032.0999999999999</v>
      </c>
      <c r="T29" s="187">
        <v>850.6</v>
      </c>
      <c r="U29" s="187">
        <v>825.10000000000014</v>
      </c>
      <c r="V29" s="187">
        <v>740.5</v>
      </c>
      <c r="W29" s="187">
        <v>998.4</v>
      </c>
      <c r="X29" s="187">
        <v>998</v>
      </c>
      <c r="Y29" s="187">
        <v>795.7</v>
      </c>
      <c r="Z29" s="187">
        <v>726.90000000000009</v>
      </c>
      <c r="AA29" s="187">
        <v>738.80000000000007</v>
      </c>
      <c r="AB29" s="187">
        <v>777.9</v>
      </c>
      <c r="AC29" s="187">
        <v>871.2</v>
      </c>
      <c r="AD29" s="187">
        <v>735.80000000000007</v>
      </c>
      <c r="AE29" s="187">
        <v>734.7</v>
      </c>
      <c r="AF29" s="187">
        <v>799.7</v>
      </c>
      <c r="AG29" s="187">
        <v>688.6</v>
      </c>
      <c r="AH29" s="209">
        <v>784.40000000000009</v>
      </c>
      <c r="AI29" s="187">
        <v>0</v>
      </c>
      <c r="AJ29" s="199"/>
      <c r="AK29" s="200"/>
      <c r="AL29" s="200"/>
      <c r="AM29" s="200">
        <v>558.52</v>
      </c>
      <c r="AN29" s="200">
        <v>843.93</v>
      </c>
      <c r="AO29" s="201">
        <v>719.5493045509603</v>
      </c>
      <c r="AP29" s="200">
        <f t="shared" si="0"/>
        <v>719.55</v>
      </c>
    </row>
    <row r="30" spans="1:42" s="1" customFormat="1" ht="11.25" x14ac:dyDescent="0.2">
      <c r="A30" s="183" t="s">
        <v>205</v>
      </c>
      <c r="B30" s="184">
        <v>1689.3</v>
      </c>
      <c r="C30" s="184">
        <v>1508.5</v>
      </c>
      <c r="D30" s="184">
        <v>1473.7000000000003</v>
      </c>
      <c r="E30" s="184">
        <v>1466.4</v>
      </c>
      <c r="F30" s="184">
        <v>1531.6</v>
      </c>
      <c r="G30" s="184">
        <v>1689.6000000000001</v>
      </c>
      <c r="H30" s="184">
        <v>1745.5</v>
      </c>
      <c r="I30" s="184">
        <v>1838</v>
      </c>
      <c r="J30" s="184">
        <v>1172.3</v>
      </c>
      <c r="K30" s="184">
        <v>1478.0000000000002</v>
      </c>
      <c r="L30" s="184">
        <v>1463.8</v>
      </c>
      <c r="M30" s="184">
        <v>1107.5999999999999</v>
      </c>
      <c r="N30" s="184">
        <v>1149.5</v>
      </c>
      <c r="O30" s="184">
        <v>1324.6000000000001</v>
      </c>
      <c r="P30" s="184">
        <v>1663.7</v>
      </c>
      <c r="Q30" s="184">
        <v>1603.1000000000001</v>
      </c>
      <c r="R30" s="184">
        <v>1304.8999999999999</v>
      </c>
      <c r="S30" s="184">
        <v>1305.3</v>
      </c>
      <c r="T30" s="184">
        <v>1519.2</v>
      </c>
      <c r="U30" s="184">
        <v>1520.9</v>
      </c>
      <c r="V30" s="184">
        <v>1071.0999999999999</v>
      </c>
      <c r="W30" s="184">
        <v>2253.2999999999997</v>
      </c>
      <c r="X30" s="184">
        <v>1382.8999999999999</v>
      </c>
      <c r="Y30" s="184">
        <v>2519.0000000000005</v>
      </c>
      <c r="Z30" s="184">
        <v>1628.5</v>
      </c>
      <c r="AA30" s="184">
        <v>1291.1000000000001</v>
      </c>
      <c r="AB30" s="184">
        <v>1353.0000000000002</v>
      </c>
      <c r="AC30" s="184">
        <v>1423.6000000000001</v>
      </c>
      <c r="AD30" s="184">
        <v>1397.1</v>
      </c>
      <c r="AE30" s="184">
        <v>1264</v>
      </c>
      <c r="AF30" s="184">
        <v>1357.7</v>
      </c>
      <c r="AG30" s="184">
        <v>1354.3</v>
      </c>
      <c r="AH30" s="208">
        <v>1354.6000000000001</v>
      </c>
      <c r="AI30" s="184">
        <v>0</v>
      </c>
      <c r="AJ30" s="196"/>
      <c r="AK30" s="197"/>
      <c r="AL30" s="197"/>
      <c r="AM30" s="197"/>
      <c r="AN30" s="197"/>
      <c r="AO30" s="198" t="s">
        <v>21</v>
      </c>
      <c r="AP30" s="197">
        <f t="shared" si="0"/>
        <v>1354.6</v>
      </c>
    </row>
    <row r="31" spans="1:42" s="1" customFormat="1" ht="11.25" x14ac:dyDescent="0.2">
      <c r="A31" s="186" t="s">
        <v>206</v>
      </c>
      <c r="B31" s="187">
        <v>57.4</v>
      </c>
      <c r="C31" s="187">
        <v>60</v>
      </c>
      <c r="D31" s="187">
        <v>63.1</v>
      </c>
      <c r="E31" s="187">
        <v>57.4</v>
      </c>
      <c r="F31" s="187">
        <v>52.800000000000004</v>
      </c>
      <c r="G31" s="187">
        <v>57</v>
      </c>
      <c r="H31" s="187">
        <v>58.800000000000004</v>
      </c>
      <c r="I31" s="187">
        <v>64.2</v>
      </c>
      <c r="J31" s="187">
        <v>64.2</v>
      </c>
      <c r="K31" s="187">
        <v>84.7</v>
      </c>
      <c r="L31" s="187">
        <v>90.5</v>
      </c>
      <c r="M31" s="187">
        <v>108.3</v>
      </c>
      <c r="N31" s="187">
        <v>88.3</v>
      </c>
      <c r="O31" s="187">
        <v>81</v>
      </c>
      <c r="P31" s="187">
        <v>87.9</v>
      </c>
      <c r="Q31" s="187">
        <v>86.4</v>
      </c>
      <c r="R31" s="187">
        <v>83.100000000000009</v>
      </c>
      <c r="S31" s="187">
        <v>74.099999999999994</v>
      </c>
      <c r="T31" s="187">
        <v>92.3</v>
      </c>
      <c r="U31" s="187">
        <v>65.599999999999994</v>
      </c>
      <c r="V31" s="187">
        <v>89</v>
      </c>
      <c r="W31" s="187">
        <v>69.699999999999989</v>
      </c>
      <c r="X31" s="187">
        <v>101.3</v>
      </c>
      <c r="Y31" s="187">
        <v>138.49999999999997</v>
      </c>
      <c r="Z31" s="187">
        <v>168.1</v>
      </c>
      <c r="AA31" s="187">
        <v>164.1</v>
      </c>
      <c r="AB31" s="187">
        <v>126.89999999999999</v>
      </c>
      <c r="AC31" s="187">
        <v>125.39999999999999</v>
      </c>
      <c r="AD31" s="187">
        <v>108.89999999999999</v>
      </c>
      <c r="AE31" s="187">
        <v>107.39999999999999</v>
      </c>
      <c r="AF31" s="187">
        <v>99.6</v>
      </c>
      <c r="AG31" s="187">
        <v>134.19999999999999</v>
      </c>
      <c r="AH31" s="209">
        <v>74.5</v>
      </c>
      <c r="AI31" s="187">
        <v>65.3</v>
      </c>
      <c r="AJ31" s="199"/>
      <c r="AK31" s="200"/>
      <c r="AL31" s="200"/>
      <c r="AM31" s="200"/>
      <c r="AN31" s="200"/>
      <c r="AO31" s="201" t="s">
        <v>21</v>
      </c>
      <c r="AP31" s="200">
        <f t="shared" si="0"/>
        <v>74.5</v>
      </c>
    </row>
    <row r="32" spans="1:42" s="1" customFormat="1" ht="11.25" x14ac:dyDescent="0.2">
      <c r="A32" s="183" t="s">
        <v>207</v>
      </c>
      <c r="B32" s="184">
        <v>929.4</v>
      </c>
      <c r="C32" s="184">
        <v>920.8</v>
      </c>
      <c r="D32" s="184">
        <v>920.4</v>
      </c>
      <c r="E32" s="184">
        <v>938.4</v>
      </c>
      <c r="F32" s="184">
        <v>988.1</v>
      </c>
      <c r="G32" s="184">
        <v>885.9</v>
      </c>
      <c r="H32" s="184">
        <v>859.9</v>
      </c>
      <c r="I32" s="184">
        <v>860.9</v>
      </c>
      <c r="J32" s="184">
        <v>870.8</v>
      </c>
      <c r="K32" s="184">
        <v>836.5</v>
      </c>
      <c r="L32" s="184">
        <v>800</v>
      </c>
      <c r="M32" s="184">
        <v>804</v>
      </c>
      <c r="N32" s="184">
        <v>823.4</v>
      </c>
      <c r="O32" s="184">
        <v>826.4</v>
      </c>
      <c r="P32" s="184">
        <v>825.69999999999993</v>
      </c>
      <c r="Q32" s="184">
        <v>805.4</v>
      </c>
      <c r="R32" s="184">
        <v>844.69999999999993</v>
      </c>
      <c r="S32" s="184">
        <v>743.8</v>
      </c>
      <c r="T32" s="184">
        <v>795.8</v>
      </c>
      <c r="U32" s="184">
        <v>793.69999999999993</v>
      </c>
      <c r="V32" s="184">
        <v>734.69999999999993</v>
      </c>
      <c r="W32" s="184">
        <v>721.3</v>
      </c>
      <c r="X32" s="184">
        <v>727.19999999999993</v>
      </c>
      <c r="Y32" s="184">
        <v>620.79999999999995</v>
      </c>
      <c r="Z32" s="184">
        <v>626.29999999999995</v>
      </c>
      <c r="AA32" s="184">
        <v>567.19999999999993</v>
      </c>
      <c r="AB32" s="184">
        <v>605.99999999999989</v>
      </c>
      <c r="AC32" s="184">
        <v>636.9</v>
      </c>
      <c r="AD32" s="184">
        <v>719.09999999999991</v>
      </c>
      <c r="AE32" s="184">
        <v>686.59999999999991</v>
      </c>
      <c r="AF32" s="184">
        <v>781.4</v>
      </c>
      <c r="AG32" s="184">
        <v>797</v>
      </c>
      <c r="AH32" s="208">
        <v>766.8</v>
      </c>
      <c r="AI32" s="184">
        <v>0</v>
      </c>
      <c r="AJ32" s="196"/>
      <c r="AK32" s="197"/>
      <c r="AL32" s="197"/>
      <c r="AM32" s="197"/>
      <c r="AN32" s="197"/>
      <c r="AO32" s="198" t="s">
        <v>21</v>
      </c>
      <c r="AP32" s="197">
        <f t="shared" si="0"/>
        <v>766.8</v>
      </c>
    </row>
    <row r="33" spans="1:43" s="1" customFormat="1" ht="11.25" x14ac:dyDescent="0.2">
      <c r="A33" s="186" t="s">
        <v>208</v>
      </c>
      <c r="B33" s="187">
        <v>711.9</v>
      </c>
      <c r="C33" s="187">
        <v>645.80000000000007</v>
      </c>
      <c r="D33" s="187">
        <v>734.4</v>
      </c>
      <c r="E33" s="187">
        <v>706.10000000000014</v>
      </c>
      <c r="F33" s="187">
        <v>644.30000000000007</v>
      </c>
      <c r="G33" s="187">
        <v>596.9</v>
      </c>
      <c r="H33" s="187">
        <v>565.70000000000005</v>
      </c>
      <c r="I33" s="187">
        <v>551.70000000000005</v>
      </c>
      <c r="J33" s="187">
        <v>566.20000000000005</v>
      </c>
      <c r="K33" s="187">
        <v>522.1</v>
      </c>
      <c r="L33" s="187">
        <v>490.1</v>
      </c>
      <c r="M33" s="187">
        <v>532.1</v>
      </c>
      <c r="N33" s="187">
        <v>489</v>
      </c>
      <c r="O33" s="187">
        <v>545</v>
      </c>
      <c r="P33" s="187">
        <v>551.29999999999995</v>
      </c>
      <c r="Q33" s="187">
        <v>515.30000000000007</v>
      </c>
      <c r="R33" s="187">
        <v>503.3</v>
      </c>
      <c r="S33" s="187">
        <v>607.20000000000005</v>
      </c>
      <c r="T33" s="187">
        <v>572.9</v>
      </c>
      <c r="U33" s="187">
        <v>544.70000000000005</v>
      </c>
      <c r="V33" s="187">
        <v>547.9</v>
      </c>
      <c r="W33" s="187">
        <v>600.30000000000007</v>
      </c>
      <c r="X33" s="187">
        <v>540.29999999999995</v>
      </c>
      <c r="Y33" s="187">
        <v>497.80000000000007</v>
      </c>
      <c r="Z33" s="187">
        <v>490.50000000000006</v>
      </c>
      <c r="AA33" s="187">
        <v>497.5</v>
      </c>
      <c r="AB33" s="187">
        <v>474.70000000000005</v>
      </c>
      <c r="AC33" s="187">
        <v>511.8</v>
      </c>
      <c r="AD33" s="187">
        <v>444.90000000000003</v>
      </c>
      <c r="AE33" s="187">
        <v>437.09999999999997</v>
      </c>
      <c r="AF33" s="187">
        <v>375.1</v>
      </c>
      <c r="AG33" s="187">
        <v>410.4</v>
      </c>
      <c r="AH33" s="209">
        <v>477.8</v>
      </c>
      <c r="AI33" s="187">
        <v>327.5</v>
      </c>
      <c r="AJ33" s="199">
        <v>469.54</v>
      </c>
      <c r="AK33" s="200">
        <v>437.37</v>
      </c>
      <c r="AL33" s="200">
        <v>372.12</v>
      </c>
      <c r="AM33" s="200">
        <v>404.12</v>
      </c>
      <c r="AN33" s="200">
        <v>517.04999999999995</v>
      </c>
      <c r="AO33" s="201">
        <v>418.70255233529872</v>
      </c>
      <c r="AP33" s="200">
        <f t="shared" si="0"/>
        <v>418.7</v>
      </c>
    </row>
    <row r="34" spans="1:43" s="1" customFormat="1" ht="11.25" x14ac:dyDescent="0.2">
      <c r="A34" s="183" t="s">
        <v>209</v>
      </c>
      <c r="B34" s="184">
        <v>0</v>
      </c>
      <c r="C34" s="184">
        <v>0</v>
      </c>
      <c r="D34" s="184">
        <v>0</v>
      </c>
      <c r="E34" s="184">
        <v>0</v>
      </c>
      <c r="F34" s="184">
        <v>0</v>
      </c>
      <c r="G34" s="184">
        <v>815.9</v>
      </c>
      <c r="H34" s="184">
        <v>809.09999999999991</v>
      </c>
      <c r="I34" s="184">
        <v>822.8</v>
      </c>
      <c r="J34" s="184">
        <v>826.69999999999993</v>
      </c>
      <c r="K34" s="184">
        <v>849.69999999999993</v>
      </c>
      <c r="L34" s="184">
        <v>846.09999999999991</v>
      </c>
      <c r="M34" s="184">
        <v>839.69999999999993</v>
      </c>
      <c r="N34" s="184">
        <v>809.49999999999989</v>
      </c>
      <c r="O34" s="184">
        <v>798.69999999999993</v>
      </c>
      <c r="P34" s="184">
        <v>816.40000000000009</v>
      </c>
      <c r="Q34" s="184">
        <v>804.4</v>
      </c>
      <c r="R34" s="184">
        <v>805.9</v>
      </c>
      <c r="S34" s="184">
        <v>815</v>
      </c>
      <c r="T34" s="184">
        <v>830.4</v>
      </c>
      <c r="U34" s="184">
        <v>821.6</v>
      </c>
      <c r="V34" s="184">
        <v>879.5</v>
      </c>
      <c r="W34" s="184">
        <v>859.1</v>
      </c>
      <c r="X34" s="184">
        <v>611.30000000000007</v>
      </c>
      <c r="Y34" s="184">
        <v>397.09999999999997</v>
      </c>
      <c r="Z34" s="184">
        <v>481.8</v>
      </c>
      <c r="AA34" s="184">
        <v>515.69999999999993</v>
      </c>
      <c r="AB34" s="184">
        <v>584.19999999999993</v>
      </c>
      <c r="AC34" s="184">
        <v>529.69999999999993</v>
      </c>
      <c r="AD34" s="184">
        <v>403.2</v>
      </c>
      <c r="AE34" s="184">
        <v>498</v>
      </c>
      <c r="AF34" s="184">
        <v>496.4</v>
      </c>
      <c r="AG34" s="184">
        <v>399.4</v>
      </c>
      <c r="AH34" s="208">
        <v>334.3</v>
      </c>
      <c r="AI34" s="184">
        <v>527.5</v>
      </c>
      <c r="AJ34" s="196"/>
      <c r="AK34" s="197"/>
      <c r="AL34" s="197"/>
      <c r="AM34" s="197"/>
      <c r="AN34" s="197"/>
      <c r="AO34" s="198" t="s">
        <v>21</v>
      </c>
      <c r="AP34" s="197">
        <f t="shared" si="0"/>
        <v>334.3</v>
      </c>
    </row>
    <row r="35" spans="1:43" s="1" customFormat="1" ht="11.25" x14ac:dyDescent="0.2">
      <c r="A35" s="186" t="s">
        <v>210</v>
      </c>
      <c r="B35" s="187">
        <v>13.1</v>
      </c>
      <c r="C35" s="187">
        <v>13</v>
      </c>
      <c r="D35" s="187">
        <v>11.7</v>
      </c>
      <c r="E35" s="187">
        <v>9.1</v>
      </c>
      <c r="F35" s="187">
        <v>10.6</v>
      </c>
      <c r="G35" s="187">
        <v>10.4</v>
      </c>
      <c r="H35" s="187">
        <v>10</v>
      </c>
      <c r="I35" s="187">
        <v>10.3</v>
      </c>
      <c r="J35" s="187">
        <v>15.2</v>
      </c>
      <c r="K35" s="187">
        <v>11.4</v>
      </c>
      <c r="L35" s="187">
        <v>10.1</v>
      </c>
      <c r="M35" s="187">
        <v>16.3</v>
      </c>
      <c r="N35" s="187">
        <v>27.3</v>
      </c>
      <c r="O35" s="187">
        <v>31.5</v>
      </c>
      <c r="P35" s="187">
        <v>28.1</v>
      </c>
      <c r="Q35" s="187">
        <v>41</v>
      </c>
      <c r="R35" s="187">
        <v>86.199999999999989</v>
      </c>
      <c r="S35" s="187">
        <v>164.39999999999998</v>
      </c>
      <c r="T35" s="187">
        <v>162.89999999999998</v>
      </c>
      <c r="U35" s="187">
        <v>198.9</v>
      </c>
      <c r="V35" s="187">
        <v>209.9</v>
      </c>
      <c r="W35" s="187">
        <v>161.69999999999999</v>
      </c>
      <c r="X35" s="187">
        <v>159.29999999999998</v>
      </c>
      <c r="Y35" s="187">
        <v>213.79999999999998</v>
      </c>
      <c r="Z35" s="187">
        <v>247.39999999999998</v>
      </c>
      <c r="AA35" s="187">
        <v>245.7</v>
      </c>
      <c r="AB35" s="187">
        <v>273.2</v>
      </c>
      <c r="AC35" s="187">
        <v>272.2</v>
      </c>
      <c r="AD35" s="187">
        <v>299.59999999999997</v>
      </c>
      <c r="AE35" s="187">
        <v>273.89999999999998</v>
      </c>
      <c r="AF35" s="187">
        <v>294.79999999999995</v>
      </c>
      <c r="AG35" s="187">
        <v>260.3</v>
      </c>
      <c r="AH35" s="209">
        <v>206.7</v>
      </c>
      <c r="AI35" s="187">
        <v>0</v>
      </c>
      <c r="AJ35" s="199"/>
      <c r="AK35" s="200"/>
      <c r="AL35" s="200"/>
      <c r="AM35" s="200"/>
      <c r="AN35" s="200"/>
      <c r="AO35" s="201" t="s">
        <v>21</v>
      </c>
      <c r="AP35" s="200">
        <f t="shared" si="0"/>
        <v>206.7</v>
      </c>
    </row>
    <row r="36" spans="1:43" s="1" customFormat="1" ht="11.25" x14ac:dyDescent="0.2">
      <c r="A36" s="183" t="s">
        <v>211</v>
      </c>
      <c r="B36" s="184">
        <v>200.7</v>
      </c>
      <c r="C36" s="184">
        <v>193.3</v>
      </c>
      <c r="D36" s="184">
        <v>201.4</v>
      </c>
      <c r="E36" s="184">
        <v>179.20000000000002</v>
      </c>
      <c r="F36" s="184">
        <v>175.20000000000002</v>
      </c>
      <c r="G36" s="184">
        <v>179.70000000000002</v>
      </c>
      <c r="H36" s="184">
        <v>173.5</v>
      </c>
      <c r="I36" s="184">
        <v>193.3</v>
      </c>
      <c r="J36" s="184">
        <v>220.29999999999998</v>
      </c>
      <c r="K36" s="184">
        <v>211.1</v>
      </c>
      <c r="L36" s="184">
        <v>221.1</v>
      </c>
      <c r="M36" s="184">
        <v>230.79999999999998</v>
      </c>
      <c r="N36" s="184">
        <v>216.5</v>
      </c>
      <c r="O36" s="184">
        <v>230.2</v>
      </c>
      <c r="P36" s="184">
        <v>213.2</v>
      </c>
      <c r="Q36" s="184">
        <v>200.79999999999998</v>
      </c>
      <c r="R36" s="184">
        <v>201.4</v>
      </c>
      <c r="S36" s="184">
        <v>211.29999999999998</v>
      </c>
      <c r="T36" s="184">
        <v>192.1</v>
      </c>
      <c r="U36" s="184">
        <v>177.3</v>
      </c>
      <c r="V36" s="184">
        <v>183.5</v>
      </c>
      <c r="W36" s="184">
        <v>168.7</v>
      </c>
      <c r="X36" s="184">
        <v>160.39999999999998</v>
      </c>
      <c r="Y36" s="184">
        <v>152.1</v>
      </c>
      <c r="Z36" s="184">
        <v>151.69999999999999</v>
      </c>
      <c r="AA36" s="184">
        <v>148.69999999999999</v>
      </c>
      <c r="AB36" s="184">
        <v>145.19999999999999</v>
      </c>
      <c r="AC36" s="184">
        <v>141.6</v>
      </c>
      <c r="AD36" s="184">
        <v>131</v>
      </c>
      <c r="AE36" s="184">
        <v>129.39999999999998</v>
      </c>
      <c r="AF36" s="184">
        <v>117.5</v>
      </c>
      <c r="AG36" s="184">
        <v>118.30000000000001</v>
      </c>
      <c r="AH36" s="208">
        <v>110.1</v>
      </c>
      <c r="AI36" s="184">
        <v>117.7</v>
      </c>
      <c r="AJ36" s="196"/>
      <c r="AK36" s="197"/>
      <c r="AL36" s="197"/>
      <c r="AM36" s="197"/>
      <c r="AN36" s="197"/>
      <c r="AO36" s="198" t="s">
        <v>21</v>
      </c>
      <c r="AP36" s="197">
        <f t="shared" si="0"/>
        <v>110.1</v>
      </c>
    </row>
    <row r="37" spans="1:43" s="1" customFormat="1" ht="11.25" x14ac:dyDescent="0.2">
      <c r="A37" s="186" t="s">
        <v>212</v>
      </c>
      <c r="B37" s="187">
        <v>454.29999999999995</v>
      </c>
      <c r="C37" s="187">
        <v>292</v>
      </c>
      <c r="D37" s="187">
        <v>190.4</v>
      </c>
      <c r="E37" s="187">
        <v>190.4</v>
      </c>
      <c r="F37" s="187">
        <v>258.60000000000002</v>
      </c>
      <c r="G37" s="187">
        <v>262.40000000000003</v>
      </c>
      <c r="H37" s="187">
        <v>345.90000000000003</v>
      </c>
      <c r="I37" s="187">
        <v>387.00000000000006</v>
      </c>
      <c r="J37" s="187">
        <v>420.2</v>
      </c>
      <c r="K37" s="187">
        <v>462</v>
      </c>
      <c r="L37" s="187">
        <v>343.50000000000006</v>
      </c>
      <c r="M37" s="187">
        <v>270.90000000000003</v>
      </c>
      <c r="N37" s="187">
        <v>275.3</v>
      </c>
      <c r="O37" s="187">
        <v>292</v>
      </c>
      <c r="P37" s="187">
        <v>324.90000000000003</v>
      </c>
      <c r="Q37" s="187">
        <v>320.70000000000005</v>
      </c>
      <c r="R37" s="187">
        <v>308</v>
      </c>
      <c r="S37" s="187">
        <v>384.5</v>
      </c>
      <c r="T37" s="187">
        <v>406.9</v>
      </c>
      <c r="U37" s="187">
        <v>378.1</v>
      </c>
      <c r="V37" s="187">
        <v>416.9</v>
      </c>
      <c r="W37" s="187">
        <v>449.40000000000003</v>
      </c>
      <c r="X37" s="187">
        <v>491.9</v>
      </c>
      <c r="Y37" s="187">
        <v>483.9</v>
      </c>
      <c r="Z37" s="187">
        <v>419.3</v>
      </c>
      <c r="AA37" s="187">
        <v>440.40000000000003</v>
      </c>
      <c r="AB37" s="187">
        <v>444.7</v>
      </c>
      <c r="AC37" s="187">
        <v>436.90000000000003</v>
      </c>
      <c r="AD37" s="187">
        <v>401.90000000000003</v>
      </c>
      <c r="AE37" s="187">
        <v>449.6</v>
      </c>
      <c r="AF37" s="187">
        <v>419.80000000000007</v>
      </c>
      <c r="AG37" s="187">
        <v>374.2</v>
      </c>
      <c r="AH37" s="209">
        <v>323.60000000000002</v>
      </c>
      <c r="AI37" s="187">
        <v>250.2</v>
      </c>
      <c r="AJ37" s="199"/>
      <c r="AK37" s="200"/>
      <c r="AL37" s="200"/>
      <c r="AM37" s="200"/>
      <c r="AN37" s="200"/>
      <c r="AO37" s="201" t="s">
        <v>21</v>
      </c>
      <c r="AP37" s="200">
        <f t="shared" si="0"/>
        <v>323.60000000000002</v>
      </c>
    </row>
    <row r="38" spans="1:43" s="1" customFormat="1" ht="11.25" x14ac:dyDescent="0.2">
      <c r="A38" s="183" t="s">
        <v>213</v>
      </c>
      <c r="B38" s="184">
        <v>918.3</v>
      </c>
      <c r="C38" s="184">
        <v>927</v>
      </c>
      <c r="D38" s="184">
        <v>922.1</v>
      </c>
      <c r="E38" s="184">
        <v>931.9</v>
      </c>
      <c r="F38" s="184">
        <v>900.5</v>
      </c>
      <c r="G38" s="184">
        <v>923.3</v>
      </c>
      <c r="H38" s="184">
        <v>990.19999999999993</v>
      </c>
      <c r="I38" s="184">
        <v>921.89999999999986</v>
      </c>
      <c r="J38" s="184">
        <v>942.8</v>
      </c>
      <c r="K38" s="184">
        <v>917.1</v>
      </c>
      <c r="L38" s="184">
        <v>901.6</v>
      </c>
      <c r="M38" s="184">
        <v>877.4</v>
      </c>
      <c r="N38" s="184">
        <v>896.1</v>
      </c>
      <c r="O38" s="184">
        <v>917.9</v>
      </c>
      <c r="P38" s="184">
        <v>885.4</v>
      </c>
      <c r="Q38" s="184">
        <v>851.69999999999993</v>
      </c>
      <c r="R38" s="184">
        <v>847.8</v>
      </c>
      <c r="S38" s="184">
        <v>811.1</v>
      </c>
      <c r="T38" s="184">
        <v>778.1</v>
      </c>
      <c r="U38" s="184">
        <v>773.19999999999993</v>
      </c>
      <c r="V38" s="184">
        <v>753.3</v>
      </c>
      <c r="W38" s="184">
        <v>767.6</v>
      </c>
      <c r="X38" s="184">
        <v>743.19999999999993</v>
      </c>
      <c r="Y38" s="184">
        <v>727.69999999999993</v>
      </c>
      <c r="Z38" s="184">
        <v>686.1</v>
      </c>
      <c r="AA38" s="184">
        <v>658.1</v>
      </c>
      <c r="AB38" s="184">
        <v>641.5</v>
      </c>
      <c r="AC38" s="184">
        <v>632.9</v>
      </c>
      <c r="AD38" s="184">
        <v>638.69999999999993</v>
      </c>
      <c r="AE38" s="184">
        <v>625.59999999999991</v>
      </c>
      <c r="AF38" s="184">
        <v>617.59999999999991</v>
      </c>
      <c r="AG38" s="184">
        <v>612.69999999999993</v>
      </c>
      <c r="AH38" s="208">
        <v>591.80000000000007</v>
      </c>
      <c r="AI38" s="184">
        <v>584.9</v>
      </c>
      <c r="AJ38" s="196"/>
      <c r="AK38" s="197"/>
      <c r="AL38" s="197"/>
      <c r="AM38" s="197"/>
      <c r="AN38" s="197"/>
      <c r="AO38" s="198" t="s">
        <v>21</v>
      </c>
      <c r="AP38" s="197">
        <f t="shared" si="0"/>
        <v>591.79999999999995</v>
      </c>
    </row>
    <row r="39" spans="1:43" s="1" customFormat="1" ht="11.25" x14ac:dyDescent="0.2">
      <c r="A39" s="186" t="s">
        <v>214</v>
      </c>
      <c r="B39" s="187">
        <v>219.39999999999998</v>
      </c>
      <c r="C39" s="187">
        <v>229.2</v>
      </c>
      <c r="D39" s="187">
        <v>281.7</v>
      </c>
      <c r="E39" s="187">
        <v>239.4</v>
      </c>
      <c r="F39" s="187">
        <v>194.59999999999997</v>
      </c>
      <c r="G39" s="187">
        <v>215.39999999999998</v>
      </c>
      <c r="H39" s="187">
        <v>146.5</v>
      </c>
      <c r="I39" s="187">
        <v>208.7</v>
      </c>
      <c r="J39" s="187">
        <v>210.29999999999998</v>
      </c>
      <c r="K39" s="187">
        <v>127.1</v>
      </c>
      <c r="L39" s="187">
        <v>166.29999999999998</v>
      </c>
      <c r="M39" s="187">
        <v>171.5</v>
      </c>
      <c r="N39" s="187">
        <v>160.29999999999998</v>
      </c>
      <c r="O39" s="187">
        <v>158.9</v>
      </c>
      <c r="P39" s="187">
        <v>121.7</v>
      </c>
      <c r="Q39" s="187">
        <v>136.80000000000001</v>
      </c>
      <c r="R39" s="187">
        <v>132.5</v>
      </c>
      <c r="S39" s="187">
        <v>133</v>
      </c>
      <c r="T39" s="187">
        <v>112.5</v>
      </c>
      <c r="U39" s="187">
        <v>183.2</v>
      </c>
      <c r="V39" s="187">
        <v>198.6</v>
      </c>
      <c r="W39" s="187">
        <v>122</v>
      </c>
      <c r="X39" s="187">
        <v>140.5</v>
      </c>
      <c r="Y39" s="187">
        <v>197.39999999999998</v>
      </c>
      <c r="Z39" s="187">
        <v>223.4</v>
      </c>
      <c r="AA39" s="187">
        <v>225.6</v>
      </c>
      <c r="AB39" s="187">
        <v>226.20000000000002</v>
      </c>
      <c r="AC39" s="187">
        <v>136.39999999999998</v>
      </c>
      <c r="AD39" s="187">
        <v>163.49999999999997</v>
      </c>
      <c r="AE39" s="187">
        <v>191.20000000000002</v>
      </c>
      <c r="AF39" s="187">
        <v>231.20000000000002</v>
      </c>
      <c r="AG39" s="187">
        <v>152.9</v>
      </c>
      <c r="AH39" s="209">
        <v>148.70000000000002</v>
      </c>
      <c r="AI39" s="187">
        <v>199.3</v>
      </c>
      <c r="AJ39" s="199"/>
      <c r="AK39" s="200"/>
      <c r="AL39" s="200"/>
      <c r="AM39" s="200"/>
      <c r="AN39" s="200"/>
      <c r="AO39" s="201" t="s">
        <v>21</v>
      </c>
      <c r="AP39" s="200">
        <f t="shared" si="0"/>
        <v>148.69999999999999</v>
      </c>
    </row>
    <row r="40" spans="1:43" s="1" customFormat="1" ht="11.25" x14ac:dyDescent="0.2">
      <c r="A40" s="183" t="s">
        <v>215</v>
      </c>
      <c r="B40" s="184">
        <v>6.5</v>
      </c>
      <c r="C40" s="184">
        <v>0</v>
      </c>
      <c r="D40" s="184">
        <v>15</v>
      </c>
      <c r="E40" s="184">
        <v>8.9</v>
      </c>
      <c r="F40" s="184">
        <v>9.9</v>
      </c>
      <c r="G40" s="184">
        <v>9.1</v>
      </c>
      <c r="H40" s="184">
        <v>7</v>
      </c>
      <c r="I40" s="184">
        <v>7.1</v>
      </c>
      <c r="J40" s="184">
        <v>9.3000000000000007</v>
      </c>
      <c r="K40" s="184">
        <v>203</v>
      </c>
      <c r="L40" s="184">
        <v>0</v>
      </c>
      <c r="M40" s="184">
        <v>0</v>
      </c>
      <c r="N40" s="184">
        <v>0</v>
      </c>
      <c r="O40" s="184">
        <v>82.4</v>
      </c>
      <c r="P40" s="184">
        <v>83.2</v>
      </c>
      <c r="Q40" s="184">
        <v>104</v>
      </c>
      <c r="R40" s="184">
        <v>103.3</v>
      </c>
      <c r="S40" s="184">
        <v>102.3</v>
      </c>
      <c r="T40" s="184">
        <v>108.19999999999999</v>
      </c>
      <c r="U40" s="184">
        <v>246.39999999999998</v>
      </c>
      <c r="V40" s="184">
        <v>269.2</v>
      </c>
      <c r="W40" s="184">
        <v>231.5</v>
      </c>
      <c r="X40" s="184">
        <v>246.5</v>
      </c>
      <c r="Y40" s="184">
        <v>249.5</v>
      </c>
      <c r="Z40" s="184">
        <v>247.7</v>
      </c>
      <c r="AA40" s="184">
        <v>456.7</v>
      </c>
      <c r="AB40" s="184">
        <v>457.49999999999994</v>
      </c>
      <c r="AC40" s="184">
        <v>451.4</v>
      </c>
      <c r="AD40" s="184">
        <v>491</v>
      </c>
      <c r="AE40" s="184">
        <v>583.69999999999993</v>
      </c>
      <c r="AF40" s="184">
        <v>581.19999999999993</v>
      </c>
      <c r="AG40" s="184">
        <v>572.99999999999989</v>
      </c>
      <c r="AH40" s="208">
        <v>591.4</v>
      </c>
      <c r="AI40" s="184">
        <v>0</v>
      </c>
      <c r="AJ40" s="196"/>
      <c r="AK40" s="197"/>
      <c r="AL40" s="197"/>
      <c r="AM40" s="197"/>
      <c r="AN40" s="197"/>
      <c r="AO40" s="198" t="s">
        <v>21</v>
      </c>
      <c r="AP40" s="197">
        <f t="shared" si="0"/>
        <v>591.4</v>
      </c>
    </row>
    <row r="41" spans="1:43" s="1" customFormat="1" ht="11.25" x14ac:dyDescent="0.2">
      <c r="A41" s="186" t="s">
        <v>216</v>
      </c>
      <c r="B41" s="187">
        <v>4.5</v>
      </c>
      <c r="C41" s="187">
        <v>4.2</v>
      </c>
      <c r="D41" s="187">
        <v>3.1</v>
      </c>
      <c r="E41" s="187">
        <v>2.9</v>
      </c>
      <c r="F41" s="187">
        <v>4.2</v>
      </c>
      <c r="G41" s="187">
        <v>3.6</v>
      </c>
      <c r="H41" s="187">
        <v>3.6</v>
      </c>
      <c r="I41" s="187">
        <v>4.4000000000000004</v>
      </c>
      <c r="J41" s="187">
        <v>4.7</v>
      </c>
      <c r="K41" s="187">
        <v>4.2</v>
      </c>
      <c r="L41" s="187">
        <v>0.5</v>
      </c>
      <c r="M41" s="187">
        <v>1.1000000000000001</v>
      </c>
      <c r="N41" s="187">
        <v>1.1000000000000001</v>
      </c>
      <c r="O41" s="187">
        <v>1</v>
      </c>
      <c r="P41" s="187">
        <v>0.9</v>
      </c>
      <c r="Q41" s="187">
        <v>0.9</v>
      </c>
      <c r="R41" s="187">
        <v>3.9</v>
      </c>
      <c r="S41" s="187">
        <v>6.7</v>
      </c>
      <c r="T41" s="187">
        <v>7.8</v>
      </c>
      <c r="U41" s="187">
        <v>6.7</v>
      </c>
      <c r="V41" s="187">
        <v>6.6</v>
      </c>
      <c r="W41" s="187">
        <v>6.6</v>
      </c>
      <c r="X41" s="187">
        <v>1.1000000000000001</v>
      </c>
      <c r="Y41" s="187">
        <v>1</v>
      </c>
      <c r="Z41" s="187">
        <v>1.4</v>
      </c>
      <c r="AA41" s="187">
        <v>2</v>
      </c>
      <c r="AB41" s="187">
        <v>1.8000000000000003</v>
      </c>
      <c r="AC41" s="187">
        <v>1.2999999999999998</v>
      </c>
      <c r="AD41" s="187">
        <v>1.3</v>
      </c>
      <c r="AE41" s="187">
        <v>1.1000000000000001</v>
      </c>
      <c r="AF41" s="187">
        <v>1</v>
      </c>
      <c r="AG41" s="187">
        <v>0.70000000000000007</v>
      </c>
      <c r="AH41" s="209">
        <v>0.89999999999999991</v>
      </c>
      <c r="AI41" s="187">
        <v>0.3</v>
      </c>
      <c r="AJ41" s="199"/>
      <c r="AK41" s="200"/>
      <c r="AL41" s="200"/>
      <c r="AM41" s="200"/>
      <c r="AN41" s="200"/>
      <c r="AO41" s="201" t="s">
        <v>21</v>
      </c>
      <c r="AP41" s="200">
        <f t="shared" si="0"/>
        <v>0.9</v>
      </c>
    </row>
    <row r="42" spans="1:43" s="1" customFormat="1" ht="11.25" x14ac:dyDescent="0.2">
      <c r="A42" s="183" t="s">
        <v>217</v>
      </c>
      <c r="B42" s="184">
        <v>20.2</v>
      </c>
      <c r="C42" s="184">
        <v>50.500000000000007</v>
      </c>
      <c r="D42" s="184">
        <v>119.99999999999999</v>
      </c>
      <c r="E42" s="184">
        <v>88.7</v>
      </c>
      <c r="F42" s="184">
        <v>167.79999999999998</v>
      </c>
      <c r="G42" s="184">
        <v>157</v>
      </c>
      <c r="H42" s="184">
        <v>88.1</v>
      </c>
      <c r="I42" s="184">
        <v>34.200000000000003</v>
      </c>
      <c r="J42" s="184">
        <v>68.2</v>
      </c>
      <c r="K42" s="184">
        <v>20.7</v>
      </c>
      <c r="L42" s="184">
        <v>8.3000000000000007</v>
      </c>
      <c r="M42" s="184">
        <v>20.399999999999999</v>
      </c>
      <c r="N42" s="184">
        <v>15.3</v>
      </c>
      <c r="O42" s="184">
        <v>19.8</v>
      </c>
      <c r="P42" s="184">
        <v>7.8</v>
      </c>
      <c r="Q42" s="184">
        <v>28.400000000000002</v>
      </c>
      <c r="R42" s="184">
        <v>56</v>
      </c>
      <c r="S42" s="184">
        <v>72.599999999999994</v>
      </c>
      <c r="T42" s="184">
        <v>64.399999999999991</v>
      </c>
      <c r="U42" s="184">
        <v>40.200000000000003</v>
      </c>
      <c r="V42" s="184">
        <v>56.5</v>
      </c>
      <c r="W42" s="184">
        <v>64.7</v>
      </c>
      <c r="X42" s="184">
        <v>55.1</v>
      </c>
      <c r="Y42" s="184">
        <v>80.8</v>
      </c>
      <c r="Z42" s="184">
        <v>73</v>
      </c>
      <c r="AA42" s="184">
        <v>6.6</v>
      </c>
      <c r="AB42" s="184">
        <v>12.1</v>
      </c>
      <c r="AC42" s="184">
        <v>2.4</v>
      </c>
      <c r="AD42" s="184">
        <v>9.4</v>
      </c>
      <c r="AE42" s="184">
        <v>5.7</v>
      </c>
      <c r="AF42" s="184">
        <v>1.8</v>
      </c>
      <c r="AG42" s="184">
        <v>0.4</v>
      </c>
      <c r="AH42" s="208">
        <v>0.3</v>
      </c>
      <c r="AI42" s="184">
        <v>92.6</v>
      </c>
      <c r="AJ42" s="196"/>
      <c r="AK42" s="197"/>
      <c r="AL42" s="197"/>
      <c r="AM42" s="197"/>
      <c r="AN42" s="197"/>
      <c r="AO42" s="198" t="s">
        <v>21</v>
      </c>
      <c r="AP42" s="197">
        <f t="shared" si="0"/>
        <v>0.3</v>
      </c>
    </row>
    <row r="43" spans="1:43" s="1" customFormat="1" ht="11.25" x14ac:dyDescent="0.2">
      <c r="A43" s="186" t="s">
        <v>218</v>
      </c>
      <c r="B43" s="187">
        <v>208.29999999999998</v>
      </c>
      <c r="C43" s="187">
        <v>248.2</v>
      </c>
      <c r="D43" s="187">
        <v>249.29999999999998</v>
      </c>
      <c r="E43" s="187">
        <v>290.39999999999998</v>
      </c>
      <c r="F43" s="187">
        <v>324.5</v>
      </c>
      <c r="G43" s="187">
        <v>278.70000000000005</v>
      </c>
      <c r="H43" s="187">
        <v>343</v>
      </c>
      <c r="I43" s="187">
        <v>423.4</v>
      </c>
      <c r="J43" s="187">
        <v>521.29999999999995</v>
      </c>
      <c r="K43" s="187">
        <v>416.7</v>
      </c>
      <c r="L43" s="187">
        <v>381.9</v>
      </c>
      <c r="M43" s="187">
        <v>396.4</v>
      </c>
      <c r="N43" s="187">
        <v>411.79999999999995</v>
      </c>
      <c r="O43" s="187">
        <v>386.59999999999997</v>
      </c>
      <c r="P43" s="187">
        <v>359.2</v>
      </c>
      <c r="Q43" s="187">
        <v>460.9</v>
      </c>
      <c r="R43" s="187">
        <v>388.5</v>
      </c>
      <c r="S43" s="187">
        <v>412.1</v>
      </c>
      <c r="T43" s="187">
        <v>452.1</v>
      </c>
      <c r="U43" s="187">
        <v>393.79999999999995</v>
      </c>
      <c r="V43" s="187">
        <v>464.1</v>
      </c>
      <c r="W43" s="187">
        <v>439.79999999999995</v>
      </c>
      <c r="X43" s="187">
        <v>494.1</v>
      </c>
      <c r="Y43" s="187">
        <v>450.09999999999997</v>
      </c>
      <c r="Z43" s="187">
        <v>455</v>
      </c>
      <c r="AA43" s="187">
        <v>436.1</v>
      </c>
      <c r="AB43" s="187">
        <v>361.4</v>
      </c>
      <c r="AC43" s="187">
        <v>351.8</v>
      </c>
      <c r="AD43" s="187">
        <v>327.59999999999997</v>
      </c>
      <c r="AE43" s="187">
        <v>330.1</v>
      </c>
      <c r="AF43" s="187">
        <v>320.10000000000002</v>
      </c>
      <c r="AG43" s="187">
        <v>337.7</v>
      </c>
      <c r="AH43" s="209">
        <v>346.2</v>
      </c>
      <c r="AI43" s="187">
        <v>0</v>
      </c>
      <c r="AJ43" s="199"/>
      <c r="AK43" s="200"/>
      <c r="AL43" s="200"/>
      <c r="AM43" s="200"/>
      <c r="AN43" s="200"/>
      <c r="AO43" s="201" t="s">
        <v>21</v>
      </c>
      <c r="AP43" s="200">
        <f t="shared" si="0"/>
        <v>346.2</v>
      </c>
    </row>
    <row r="44" spans="1:43" s="1" customFormat="1" ht="11.25" x14ac:dyDescent="0.2">
      <c r="A44" s="183" t="s">
        <v>219</v>
      </c>
      <c r="B44" s="184">
        <v>380.4</v>
      </c>
      <c r="C44" s="184">
        <v>243.89999999999998</v>
      </c>
      <c r="D44" s="184">
        <v>357</v>
      </c>
      <c r="E44" s="184">
        <v>354.5</v>
      </c>
      <c r="F44" s="184">
        <v>225.4</v>
      </c>
      <c r="G44" s="184">
        <v>255.7</v>
      </c>
      <c r="H44" s="184">
        <v>189.3</v>
      </c>
      <c r="I44" s="184">
        <v>298.5</v>
      </c>
      <c r="J44" s="184">
        <v>329.20000000000005</v>
      </c>
      <c r="K44" s="184">
        <v>298.39999999999998</v>
      </c>
      <c r="L44" s="184">
        <v>301.99999999999994</v>
      </c>
      <c r="M44" s="184">
        <v>316.7</v>
      </c>
      <c r="N44" s="184">
        <v>375.6</v>
      </c>
      <c r="O44" s="184">
        <v>402.4</v>
      </c>
      <c r="P44" s="184">
        <v>302.2</v>
      </c>
      <c r="Q44" s="184">
        <v>317.5</v>
      </c>
      <c r="R44" s="184">
        <v>326</v>
      </c>
      <c r="S44" s="184">
        <v>412.7</v>
      </c>
      <c r="T44" s="184">
        <v>357.2</v>
      </c>
      <c r="U44" s="184">
        <v>280.3</v>
      </c>
      <c r="V44" s="184">
        <v>227.8</v>
      </c>
      <c r="W44" s="184">
        <v>324.00000000000006</v>
      </c>
      <c r="X44" s="184">
        <v>310.60000000000002</v>
      </c>
      <c r="Y44" s="184">
        <v>221.5</v>
      </c>
      <c r="Z44" s="184">
        <v>193.70000000000002</v>
      </c>
      <c r="AA44" s="184">
        <v>233.6</v>
      </c>
      <c r="AB44" s="184">
        <v>230.4</v>
      </c>
      <c r="AC44" s="184">
        <v>208.5</v>
      </c>
      <c r="AD44" s="184">
        <v>145.4</v>
      </c>
      <c r="AE44" s="184">
        <v>178.4</v>
      </c>
      <c r="AF44" s="184">
        <v>167.7</v>
      </c>
      <c r="AG44" s="184">
        <v>149.69999999999999</v>
      </c>
      <c r="AH44" s="208">
        <v>185.4</v>
      </c>
      <c r="AI44" s="184">
        <v>147.6</v>
      </c>
      <c r="AJ44" s="196">
        <v>558.59</v>
      </c>
      <c r="AK44" s="197">
        <v>514.15</v>
      </c>
      <c r="AL44" s="197">
        <v>468.8</v>
      </c>
      <c r="AM44" s="197">
        <v>466.5</v>
      </c>
      <c r="AN44" s="197">
        <v>515.05999999999995</v>
      </c>
      <c r="AO44" s="198">
        <v>550.15480343741126</v>
      </c>
      <c r="AP44" s="197">
        <f t="shared" si="0"/>
        <v>550.15</v>
      </c>
    </row>
    <row r="45" spans="1:43" s="1" customFormat="1" ht="11.25" x14ac:dyDescent="0.2">
      <c r="A45" s="186" t="s">
        <v>220</v>
      </c>
      <c r="B45" s="187">
        <v>780.1</v>
      </c>
      <c r="C45" s="187">
        <v>782.1</v>
      </c>
      <c r="D45" s="187">
        <v>773.69999999999993</v>
      </c>
      <c r="E45" s="187">
        <v>829.6</v>
      </c>
      <c r="F45" s="187">
        <v>868.30000000000007</v>
      </c>
      <c r="G45" s="187">
        <v>872.2</v>
      </c>
      <c r="H45" s="187">
        <v>857.5</v>
      </c>
      <c r="I45" s="187">
        <v>762.2</v>
      </c>
      <c r="J45" s="187">
        <v>756.1</v>
      </c>
      <c r="K45" s="187">
        <v>708.49999999999989</v>
      </c>
      <c r="L45" s="187">
        <v>701.80000000000007</v>
      </c>
      <c r="M45" s="187">
        <v>590</v>
      </c>
      <c r="N45" s="187">
        <v>804.69999999999993</v>
      </c>
      <c r="O45" s="187">
        <v>828.19999999999993</v>
      </c>
      <c r="P45" s="187">
        <v>832.40000000000009</v>
      </c>
      <c r="Q45" s="187">
        <v>836.90000000000009</v>
      </c>
      <c r="R45" s="187">
        <v>778.5</v>
      </c>
      <c r="S45" s="187">
        <v>760.5</v>
      </c>
      <c r="T45" s="187">
        <v>775.6</v>
      </c>
      <c r="U45" s="187">
        <v>768.3</v>
      </c>
      <c r="V45" s="187">
        <v>802.5</v>
      </c>
      <c r="W45" s="187">
        <v>813.2</v>
      </c>
      <c r="X45" s="187">
        <v>804</v>
      </c>
      <c r="Y45" s="187">
        <v>784.80000000000007</v>
      </c>
      <c r="Z45" s="187">
        <v>800.30000000000007</v>
      </c>
      <c r="AA45" s="187">
        <v>787.80000000000007</v>
      </c>
      <c r="AB45" s="187">
        <v>788.9</v>
      </c>
      <c r="AC45" s="187">
        <v>691.6</v>
      </c>
      <c r="AD45" s="187">
        <v>687.1</v>
      </c>
      <c r="AE45" s="187">
        <v>675.30000000000007</v>
      </c>
      <c r="AF45" s="187">
        <v>583.5</v>
      </c>
      <c r="AG45" s="187">
        <v>599.6</v>
      </c>
      <c r="AH45" s="209">
        <v>660.4</v>
      </c>
      <c r="AI45" s="187">
        <v>0</v>
      </c>
      <c r="AJ45" s="199"/>
      <c r="AK45" s="200"/>
      <c r="AL45" s="200"/>
      <c r="AM45" s="200"/>
      <c r="AN45" s="200"/>
      <c r="AO45" s="201" t="s">
        <v>21</v>
      </c>
      <c r="AP45" s="200">
        <f t="shared" si="0"/>
        <v>660.4</v>
      </c>
    </row>
    <row r="46" spans="1:43" s="1" customFormat="1" ht="11.25" x14ac:dyDescent="0.2">
      <c r="A46" s="183" t="s">
        <v>221</v>
      </c>
      <c r="B46" s="184">
        <v>727.10000000000014</v>
      </c>
      <c r="C46" s="184">
        <v>724.90000000000009</v>
      </c>
      <c r="D46" s="184">
        <v>728.30000000000007</v>
      </c>
      <c r="E46" s="184">
        <v>721.2</v>
      </c>
      <c r="F46" s="184">
        <v>720.2</v>
      </c>
      <c r="G46" s="184">
        <v>717.80000000000007</v>
      </c>
      <c r="H46" s="184">
        <v>716.1</v>
      </c>
      <c r="I46" s="184">
        <v>717.00000000000011</v>
      </c>
      <c r="J46" s="184">
        <v>719.40000000000009</v>
      </c>
      <c r="K46" s="184">
        <v>718.10000000000014</v>
      </c>
      <c r="L46" s="184">
        <v>718.50000000000011</v>
      </c>
      <c r="M46" s="184">
        <v>675.7</v>
      </c>
      <c r="N46" s="184">
        <v>677.80000000000007</v>
      </c>
      <c r="O46" s="184">
        <v>679.40000000000009</v>
      </c>
      <c r="P46" s="184">
        <v>678.6</v>
      </c>
      <c r="Q46" s="184">
        <v>677.90000000000009</v>
      </c>
      <c r="R46" s="184">
        <v>676.7</v>
      </c>
      <c r="S46" s="184">
        <v>676.1</v>
      </c>
      <c r="T46" s="184">
        <v>678.7</v>
      </c>
      <c r="U46" s="184">
        <v>680.7</v>
      </c>
      <c r="V46" s="184">
        <v>682.00000000000011</v>
      </c>
      <c r="W46" s="184">
        <v>681.00000000000011</v>
      </c>
      <c r="X46" s="184">
        <v>1017.6999999999999</v>
      </c>
      <c r="Y46" s="184">
        <v>914.5</v>
      </c>
      <c r="Z46" s="184">
        <v>891</v>
      </c>
      <c r="AA46" s="184">
        <v>672.30000000000007</v>
      </c>
      <c r="AB46" s="184">
        <v>744.00000000000011</v>
      </c>
      <c r="AC46" s="184">
        <v>633.20000000000005</v>
      </c>
      <c r="AD46" s="184">
        <v>568.6</v>
      </c>
      <c r="AE46" s="184">
        <v>621.1</v>
      </c>
      <c r="AF46" s="184">
        <v>532.5</v>
      </c>
      <c r="AG46" s="184">
        <v>629.30000000000007</v>
      </c>
      <c r="AH46" s="208">
        <v>608.29999999999995</v>
      </c>
      <c r="AI46" s="184">
        <v>0</v>
      </c>
      <c r="AJ46" s="196"/>
      <c r="AK46" s="197"/>
      <c r="AL46" s="197"/>
      <c r="AM46" s="197"/>
      <c r="AN46" s="197"/>
      <c r="AO46" s="198" t="s">
        <v>21</v>
      </c>
      <c r="AP46" s="197">
        <f t="shared" si="0"/>
        <v>608.29999999999995</v>
      </c>
    </row>
    <row r="47" spans="1:43" s="1" customFormat="1" ht="11.25" x14ac:dyDescent="0.2">
      <c r="A47" s="186" t="s">
        <v>222</v>
      </c>
      <c r="B47" s="187">
        <v>858.19999999999993</v>
      </c>
      <c r="C47" s="187">
        <v>847.5</v>
      </c>
      <c r="D47" s="187">
        <v>847.3</v>
      </c>
      <c r="E47" s="187">
        <v>848.09999999999991</v>
      </c>
      <c r="F47" s="187">
        <v>851.9</v>
      </c>
      <c r="G47" s="187">
        <v>841.99999999999989</v>
      </c>
      <c r="H47" s="187">
        <v>852.8</v>
      </c>
      <c r="I47" s="187">
        <v>861.5</v>
      </c>
      <c r="J47" s="187">
        <v>863.5</v>
      </c>
      <c r="K47" s="187">
        <v>876.9</v>
      </c>
      <c r="L47" s="187">
        <v>857.8</v>
      </c>
      <c r="M47" s="187">
        <v>796.09999999999991</v>
      </c>
      <c r="N47" s="187">
        <v>774.2</v>
      </c>
      <c r="O47" s="187">
        <v>853.3</v>
      </c>
      <c r="P47" s="187">
        <v>790.99999999999989</v>
      </c>
      <c r="Q47" s="187">
        <v>807.4</v>
      </c>
      <c r="R47" s="187">
        <v>776.39999999999986</v>
      </c>
      <c r="S47" s="187">
        <v>779.49999999999989</v>
      </c>
      <c r="T47" s="187">
        <v>781.59999999999991</v>
      </c>
      <c r="U47" s="187">
        <v>770.3</v>
      </c>
      <c r="V47" s="187">
        <v>725.10000000000014</v>
      </c>
      <c r="W47" s="187">
        <v>755.10000000000014</v>
      </c>
      <c r="X47" s="187">
        <v>748.7</v>
      </c>
      <c r="Y47" s="187">
        <v>656</v>
      </c>
      <c r="Z47" s="187">
        <v>670.30000000000007</v>
      </c>
      <c r="AA47" s="187">
        <v>664.5</v>
      </c>
      <c r="AB47" s="187">
        <v>669.50000000000011</v>
      </c>
      <c r="AC47" s="187">
        <v>654.5</v>
      </c>
      <c r="AD47" s="187">
        <v>655</v>
      </c>
      <c r="AE47" s="187">
        <v>634.4</v>
      </c>
      <c r="AF47" s="187">
        <v>618.5</v>
      </c>
      <c r="AG47" s="187">
        <v>600.6</v>
      </c>
      <c r="AH47" s="209">
        <v>589.29999999999995</v>
      </c>
      <c r="AI47" s="187">
        <v>564.9</v>
      </c>
      <c r="AJ47" s="199">
        <v>638.89</v>
      </c>
      <c r="AK47" s="200">
        <v>675.56</v>
      </c>
      <c r="AL47" s="200">
        <v>642</v>
      </c>
      <c r="AM47" s="200">
        <v>625.07000000000005</v>
      </c>
      <c r="AN47" s="200">
        <v>607.4</v>
      </c>
      <c r="AO47" s="201">
        <v>595.03403308806094</v>
      </c>
      <c r="AP47" s="200">
        <f t="shared" si="0"/>
        <v>595.03</v>
      </c>
    </row>
    <row r="48" spans="1:43" s="1" customFormat="1" ht="11.25" x14ac:dyDescent="0.2">
      <c r="A48" s="183" t="s">
        <v>223</v>
      </c>
      <c r="B48" s="184">
        <v>809.6</v>
      </c>
      <c r="C48" s="184">
        <v>806.1</v>
      </c>
      <c r="D48" s="184">
        <v>785.80000000000007</v>
      </c>
      <c r="E48" s="184">
        <v>775.2</v>
      </c>
      <c r="F48" s="184">
        <v>798.7</v>
      </c>
      <c r="G48" s="184">
        <v>802.30000000000007</v>
      </c>
      <c r="H48" s="184">
        <v>815.30000000000007</v>
      </c>
      <c r="I48" s="184">
        <v>795.1</v>
      </c>
      <c r="J48" s="184">
        <v>779.4</v>
      </c>
      <c r="K48" s="184">
        <v>733.1</v>
      </c>
      <c r="L48" s="184">
        <v>757.2</v>
      </c>
      <c r="M48" s="184">
        <v>746.2</v>
      </c>
      <c r="N48" s="184">
        <v>706</v>
      </c>
      <c r="O48" s="184">
        <v>638.60000000000014</v>
      </c>
      <c r="P48" s="184">
        <v>634.10000000000014</v>
      </c>
      <c r="Q48" s="184">
        <v>650.1</v>
      </c>
      <c r="R48" s="184">
        <v>642.30000000000007</v>
      </c>
      <c r="S48" s="184">
        <v>659.7</v>
      </c>
      <c r="T48" s="184">
        <v>639.5</v>
      </c>
      <c r="U48" s="184">
        <v>627.00000000000011</v>
      </c>
      <c r="V48" s="184">
        <v>589.6</v>
      </c>
      <c r="W48" s="184">
        <v>574.90000000000009</v>
      </c>
      <c r="X48" s="184">
        <v>539.6</v>
      </c>
      <c r="Y48" s="184">
        <v>508.20000000000005</v>
      </c>
      <c r="Z48" s="184">
        <v>512.80000000000007</v>
      </c>
      <c r="AA48" s="184">
        <v>524.90000000000009</v>
      </c>
      <c r="AB48" s="184">
        <v>534.20000000000005</v>
      </c>
      <c r="AC48" s="184">
        <v>503.50000000000006</v>
      </c>
      <c r="AD48" s="184">
        <v>497.20000000000005</v>
      </c>
      <c r="AE48" s="184">
        <v>461.1</v>
      </c>
      <c r="AF48" s="184">
        <v>414.7</v>
      </c>
      <c r="AG48" s="184">
        <v>424.7</v>
      </c>
      <c r="AH48" s="208">
        <v>440.5</v>
      </c>
      <c r="AI48" s="184">
        <v>391.9</v>
      </c>
      <c r="AJ48" s="196">
        <v>607.16</v>
      </c>
      <c r="AK48" s="197">
        <v>595.11</v>
      </c>
      <c r="AL48" s="197">
        <v>532.44000000000005</v>
      </c>
      <c r="AM48" s="197">
        <v>549.96</v>
      </c>
      <c r="AN48" s="197">
        <v>697.21</v>
      </c>
      <c r="AO48" s="198">
        <v>658.57509335402756</v>
      </c>
      <c r="AP48" s="197">
        <f t="shared" si="0"/>
        <v>658.58</v>
      </c>
      <c r="AQ48" s="216" t="s">
        <v>224</v>
      </c>
    </row>
    <row r="49" spans="1:42" s="1" customFormat="1" ht="11.25" x14ac:dyDescent="0.2">
      <c r="A49" s="186" t="s">
        <v>225</v>
      </c>
      <c r="B49" s="187">
        <v>684.90000000000009</v>
      </c>
      <c r="C49" s="187">
        <v>704.8</v>
      </c>
      <c r="D49" s="187">
        <v>675.50000000000011</v>
      </c>
      <c r="E49" s="187">
        <v>641</v>
      </c>
      <c r="F49" s="187">
        <v>642.20000000000005</v>
      </c>
      <c r="G49" s="187">
        <v>598.40000000000009</v>
      </c>
      <c r="H49" s="187">
        <v>625.9</v>
      </c>
      <c r="I49" s="187">
        <v>568.39999999999986</v>
      </c>
      <c r="J49" s="187">
        <v>525.80000000000007</v>
      </c>
      <c r="K49" s="187">
        <v>484.9</v>
      </c>
      <c r="L49" s="187">
        <v>453.5</v>
      </c>
      <c r="M49" s="187">
        <v>448.4</v>
      </c>
      <c r="N49" s="187">
        <v>443.7</v>
      </c>
      <c r="O49" s="187">
        <v>483.4</v>
      </c>
      <c r="P49" s="187">
        <v>410.7</v>
      </c>
      <c r="Q49" s="187">
        <v>375.5</v>
      </c>
      <c r="R49" s="187">
        <v>467.9</v>
      </c>
      <c r="S49" s="187">
        <v>433.2</v>
      </c>
      <c r="T49" s="187">
        <v>405.4</v>
      </c>
      <c r="U49" s="187">
        <v>405.79999999999995</v>
      </c>
      <c r="V49" s="187">
        <v>364.09999999999997</v>
      </c>
      <c r="W49" s="187">
        <v>319.79999999999995</v>
      </c>
      <c r="X49" s="187">
        <v>262</v>
      </c>
      <c r="Y49" s="187">
        <v>301.79999999999995</v>
      </c>
      <c r="Z49" s="187">
        <v>255.89999999999998</v>
      </c>
      <c r="AA49" s="187">
        <v>175.6</v>
      </c>
      <c r="AB49" s="187">
        <v>209</v>
      </c>
      <c r="AC49" s="187">
        <v>152.6</v>
      </c>
      <c r="AD49" s="187">
        <v>168</v>
      </c>
      <c r="AE49" s="187">
        <v>95.4</v>
      </c>
      <c r="AF49" s="187">
        <v>94.5</v>
      </c>
      <c r="AG49" s="187">
        <v>109</v>
      </c>
      <c r="AH49" s="209">
        <v>99.4</v>
      </c>
      <c r="AI49" s="187">
        <v>66.2</v>
      </c>
      <c r="AJ49" s="199">
        <v>503.4</v>
      </c>
      <c r="AK49" s="200">
        <v>465.21</v>
      </c>
      <c r="AL49" s="200">
        <v>427.67</v>
      </c>
      <c r="AM49" s="200">
        <v>529.32000000000005</v>
      </c>
      <c r="AN49" s="200">
        <v>557.4</v>
      </c>
      <c r="AO49" s="201">
        <v>582.74805936364749</v>
      </c>
      <c r="AP49" s="200">
        <f t="shared" si="0"/>
        <v>582.75</v>
      </c>
    </row>
    <row r="50" spans="1:42" s="1" customFormat="1" ht="11.25" x14ac:dyDescent="0.2">
      <c r="A50" s="183" t="s">
        <v>226</v>
      </c>
      <c r="B50" s="184">
        <v>880.59999999999991</v>
      </c>
      <c r="C50" s="184">
        <v>931.90000000000009</v>
      </c>
      <c r="D50" s="184">
        <v>782.3</v>
      </c>
      <c r="E50" s="184">
        <v>751.5</v>
      </c>
      <c r="F50" s="184">
        <v>871.1</v>
      </c>
      <c r="G50" s="184">
        <v>908.3</v>
      </c>
      <c r="H50" s="184">
        <v>772.1</v>
      </c>
      <c r="I50" s="184">
        <v>806.9</v>
      </c>
      <c r="J50" s="184">
        <v>828.6</v>
      </c>
      <c r="K50" s="184">
        <v>739.69999999999993</v>
      </c>
      <c r="L50" s="184">
        <v>717.39999999999986</v>
      </c>
      <c r="M50" s="184">
        <v>761.69999999999993</v>
      </c>
      <c r="N50" s="184">
        <v>741.6</v>
      </c>
      <c r="O50" s="184">
        <v>624.30000000000007</v>
      </c>
      <c r="P50" s="184">
        <v>645.79999999999995</v>
      </c>
      <c r="Q50" s="184">
        <v>634.70000000000005</v>
      </c>
      <c r="R50" s="184">
        <v>624.20000000000005</v>
      </c>
      <c r="S50" s="184">
        <v>617.70000000000005</v>
      </c>
      <c r="T50" s="184">
        <v>637.30000000000007</v>
      </c>
      <c r="U50" s="184">
        <v>607</v>
      </c>
      <c r="V50" s="184">
        <v>599</v>
      </c>
      <c r="W50" s="184">
        <v>598</v>
      </c>
      <c r="X50" s="184">
        <v>558.79999999999995</v>
      </c>
      <c r="Y50" s="184">
        <v>513.5</v>
      </c>
      <c r="Z50" s="184">
        <v>579.1</v>
      </c>
      <c r="AA50" s="184">
        <v>599.80000000000007</v>
      </c>
      <c r="AB50" s="184">
        <v>580.6</v>
      </c>
      <c r="AC50" s="184">
        <v>522.79999999999995</v>
      </c>
      <c r="AD50" s="184">
        <v>561.70000000000005</v>
      </c>
      <c r="AE50" s="184">
        <v>590</v>
      </c>
      <c r="AF50" s="184">
        <v>601.4</v>
      </c>
      <c r="AG50" s="184">
        <v>573.29999999999995</v>
      </c>
      <c r="AH50" s="208">
        <v>632.20000000000005</v>
      </c>
      <c r="AI50" s="184">
        <v>0</v>
      </c>
      <c r="AJ50" s="196"/>
      <c r="AK50" s="197"/>
      <c r="AL50" s="197"/>
      <c r="AM50" s="197"/>
      <c r="AN50" s="197"/>
      <c r="AO50" s="198" t="s">
        <v>21</v>
      </c>
      <c r="AP50" s="197">
        <f t="shared" si="0"/>
        <v>632.20000000000005</v>
      </c>
    </row>
    <row r="51" spans="1:42" s="1" customFormat="1" ht="11.25" x14ac:dyDescent="0.2">
      <c r="A51" s="186" t="s">
        <v>227</v>
      </c>
      <c r="B51" s="187">
        <v>189.9</v>
      </c>
      <c r="C51" s="187">
        <v>233.29999999999998</v>
      </c>
      <c r="D51" s="187">
        <v>281.39999999999998</v>
      </c>
      <c r="E51" s="187">
        <v>197.29999999999998</v>
      </c>
      <c r="F51" s="187">
        <v>174.6</v>
      </c>
      <c r="G51" s="187">
        <v>312</v>
      </c>
      <c r="H51" s="187">
        <v>284.10000000000002</v>
      </c>
      <c r="I51" s="187">
        <v>322.8</v>
      </c>
      <c r="J51" s="187">
        <v>346.1</v>
      </c>
      <c r="K51" s="187">
        <v>239.39999999999998</v>
      </c>
      <c r="L51" s="187">
        <v>217.29999999999998</v>
      </c>
      <c r="M51" s="187">
        <v>275.10000000000002</v>
      </c>
      <c r="N51" s="187">
        <v>273.20000000000005</v>
      </c>
      <c r="O51" s="187">
        <v>263.09999999999997</v>
      </c>
      <c r="P51" s="187">
        <v>277.2</v>
      </c>
      <c r="Q51" s="187">
        <v>338.70000000000005</v>
      </c>
      <c r="R51" s="187">
        <v>373.4</v>
      </c>
      <c r="S51" s="187">
        <v>339.3</v>
      </c>
      <c r="T51" s="187">
        <v>273.3</v>
      </c>
      <c r="U51" s="187">
        <v>370.9</v>
      </c>
      <c r="V51" s="187">
        <v>415.4</v>
      </c>
      <c r="W51" s="187">
        <v>334.2</v>
      </c>
      <c r="X51" s="187">
        <v>314.89999999999998</v>
      </c>
      <c r="Y51" s="187">
        <v>350.4</v>
      </c>
      <c r="Z51" s="187">
        <v>353.99999999999994</v>
      </c>
      <c r="AA51" s="187">
        <v>335.59999999999997</v>
      </c>
      <c r="AB51" s="187">
        <v>279.60000000000002</v>
      </c>
      <c r="AC51" s="187">
        <v>188.79999999999998</v>
      </c>
      <c r="AD51" s="187">
        <v>198.39999999999998</v>
      </c>
      <c r="AE51" s="187">
        <v>159.6</v>
      </c>
      <c r="AF51" s="187">
        <v>146.4</v>
      </c>
      <c r="AG51" s="187">
        <v>139.19999999999999</v>
      </c>
      <c r="AH51" s="209">
        <v>168.9</v>
      </c>
      <c r="AI51" s="187">
        <v>0</v>
      </c>
      <c r="AJ51" s="199"/>
      <c r="AK51" s="200"/>
      <c r="AL51" s="200"/>
      <c r="AM51" s="200"/>
      <c r="AN51" s="200"/>
      <c r="AO51" s="201" t="s">
        <v>21</v>
      </c>
      <c r="AP51" s="200">
        <f t="shared" si="0"/>
        <v>168.9</v>
      </c>
    </row>
    <row r="52" spans="1:42" s="1" customFormat="1" ht="11.25" x14ac:dyDescent="0.2">
      <c r="A52" s="183" t="s">
        <v>228</v>
      </c>
      <c r="B52" s="184">
        <v>530.9</v>
      </c>
      <c r="C52" s="184">
        <v>539.09999999999991</v>
      </c>
      <c r="D52" s="184">
        <v>538.49999999999989</v>
      </c>
      <c r="E52" s="184">
        <v>510.7</v>
      </c>
      <c r="F52" s="184">
        <v>472.8</v>
      </c>
      <c r="G52" s="184">
        <v>449.2</v>
      </c>
      <c r="H52" s="184">
        <v>438.40000000000003</v>
      </c>
      <c r="I52" s="184">
        <v>448.5</v>
      </c>
      <c r="J52" s="184">
        <v>474.8</v>
      </c>
      <c r="K52" s="184">
        <v>460.5</v>
      </c>
      <c r="L52" s="184">
        <v>347.1</v>
      </c>
      <c r="M52" s="184">
        <v>383.4</v>
      </c>
      <c r="N52" s="184">
        <v>395.7</v>
      </c>
      <c r="O52" s="184">
        <v>400.9</v>
      </c>
      <c r="P52" s="184">
        <v>494.3</v>
      </c>
      <c r="Q52" s="184">
        <v>479.40000000000003</v>
      </c>
      <c r="R52" s="184">
        <v>473.8</v>
      </c>
      <c r="S52" s="184">
        <v>442.7</v>
      </c>
      <c r="T52" s="184">
        <v>467.40000000000003</v>
      </c>
      <c r="U52" s="184">
        <v>471.3</v>
      </c>
      <c r="V52" s="184">
        <v>391.9</v>
      </c>
      <c r="W52" s="184">
        <v>425.9</v>
      </c>
      <c r="X52" s="184">
        <v>448</v>
      </c>
      <c r="Y52" s="184">
        <v>448.2</v>
      </c>
      <c r="Z52" s="184">
        <v>459.8</v>
      </c>
      <c r="AA52" s="184">
        <v>462.90000000000003</v>
      </c>
      <c r="AB52" s="184">
        <v>447.1</v>
      </c>
      <c r="AC52" s="184">
        <v>465.8</v>
      </c>
      <c r="AD52" s="184">
        <v>413.3</v>
      </c>
      <c r="AE52" s="184">
        <v>383.8</v>
      </c>
      <c r="AF52" s="184">
        <v>368.29999999999995</v>
      </c>
      <c r="AG52" s="184">
        <v>402.4</v>
      </c>
      <c r="AH52" s="208">
        <v>404.6</v>
      </c>
      <c r="AI52" s="184">
        <v>386.3</v>
      </c>
      <c r="AJ52" s="196"/>
      <c r="AK52" s="197"/>
      <c r="AL52" s="197"/>
      <c r="AM52" s="197"/>
      <c r="AN52" s="197"/>
      <c r="AO52" s="198" t="s">
        <v>21</v>
      </c>
      <c r="AP52" s="197">
        <f t="shared" si="0"/>
        <v>404.6</v>
      </c>
    </row>
    <row r="53" spans="1:42" s="1" customFormat="1" ht="11.25" x14ac:dyDescent="0.2">
      <c r="A53" s="186" t="s">
        <v>229</v>
      </c>
      <c r="B53" s="187">
        <v>68</v>
      </c>
      <c r="C53" s="187">
        <v>269.8</v>
      </c>
      <c r="D53" s="187">
        <v>258.70000000000005</v>
      </c>
      <c r="E53" s="187">
        <v>289.89999999999998</v>
      </c>
      <c r="F53" s="187">
        <v>370.69999999999993</v>
      </c>
      <c r="G53" s="187">
        <v>396.59999999999997</v>
      </c>
      <c r="H53" s="187">
        <v>257.50000000000006</v>
      </c>
      <c r="I53" s="187">
        <v>378.4</v>
      </c>
      <c r="J53" s="187">
        <v>373.4</v>
      </c>
      <c r="K53" s="187">
        <v>283.89999999999998</v>
      </c>
      <c r="L53" s="187">
        <v>328.8</v>
      </c>
      <c r="M53" s="187">
        <v>309.5</v>
      </c>
      <c r="N53" s="187">
        <v>314.8</v>
      </c>
      <c r="O53" s="187">
        <v>344.9</v>
      </c>
      <c r="P53" s="187">
        <v>321.7</v>
      </c>
      <c r="Q53" s="187">
        <v>311.3</v>
      </c>
      <c r="R53" s="187">
        <v>319</v>
      </c>
      <c r="S53" s="187">
        <v>324.5</v>
      </c>
      <c r="T53" s="187">
        <v>278</v>
      </c>
      <c r="U53" s="187">
        <v>306.10000000000002</v>
      </c>
      <c r="V53" s="187">
        <v>243.4</v>
      </c>
      <c r="W53" s="187">
        <v>252.79999999999998</v>
      </c>
      <c r="X53" s="187">
        <v>252.1</v>
      </c>
      <c r="Y53" s="187">
        <v>271.59999999999997</v>
      </c>
      <c r="Z53" s="187">
        <v>274.7</v>
      </c>
      <c r="AA53" s="187">
        <v>286.60000000000002</v>
      </c>
      <c r="AB53" s="187">
        <v>278.29999999999995</v>
      </c>
      <c r="AC53" s="187">
        <v>182.4</v>
      </c>
      <c r="AD53" s="187">
        <v>171.1</v>
      </c>
      <c r="AE53" s="187">
        <v>197</v>
      </c>
      <c r="AF53" s="187">
        <v>121.4</v>
      </c>
      <c r="AG53" s="187">
        <v>108.8</v>
      </c>
      <c r="AH53" s="209">
        <v>115.2</v>
      </c>
      <c r="AI53" s="187">
        <v>0</v>
      </c>
      <c r="AJ53" s="199"/>
      <c r="AK53" s="200"/>
      <c r="AL53" s="200"/>
      <c r="AM53" s="200"/>
      <c r="AN53" s="200"/>
      <c r="AO53" s="201" t="s">
        <v>21</v>
      </c>
      <c r="AP53" s="200">
        <f t="shared" si="0"/>
        <v>115.2</v>
      </c>
    </row>
    <row r="54" spans="1:42" s="1" customFormat="1" ht="11.25" x14ac:dyDescent="0.2">
      <c r="A54" s="183" t="s">
        <v>230</v>
      </c>
      <c r="B54" s="184">
        <v>666.1</v>
      </c>
      <c r="C54" s="184">
        <v>623.1</v>
      </c>
      <c r="D54" s="184">
        <v>689.90000000000009</v>
      </c>
      <c r="E54" s="184">
        <v>603.70000000000005</v>
      </c>
      <c r="F54" s="184">
        <v>585.4</v>
      </c>
      <c r="G54" s="184">
        <v>568.20000000000005</v>
      </c>
      <c r="H54" s="184">
        <v>623.1</v>
      </c>
      <c r="I54" s="184">
        <v>596.20000000000005</v>
      </c>
      <c r="J54" s="184">
        <v>585.4</v>
      </c>
      <c r="K54" s="184">
        <v>565.9</v>
      </c>
      <c r="L54" s="184">
        <v>554.29999999999995</v>
      </c>
      <c r="M54" s="184">
        <v>487</v>
      </c>
      <c r="N54" s="184">
        <v>479.2</v>
      </c>
      <c r="O54" s="184">
        <v>480.2</v>
      </c>
      <c r="P54" s="184">
        <v>506.9</v>
      </c>
      <c r="Q54" s="184">
        <v>528.20000000000005</v>
      </c>
      <c r="R54" s="184">
        <v>507.5</v>
      </c>
      <c r="S54" s="184">
        <v>522.6</v>
      </c>
      <c r="T54" s="184">
        <v>587.20000000000005</v>
      </c>
      <c r="U54" s="184">
        <v>575.09999999999991</v>
      </c>
      <c r="V54" s="184">
        <v>580.09999999999991</v>
      </c>
      <c r="W54" s="184">
        <v>649.99999999999989</v>
      </c>
      <c r="X54" s="184">
        <v>612.19999999999993</v>
      </c>
      <c r="Y54" s="184">
        <v>514.9</v>
      </c>
      <c r="Z54" s="184">
        <v>373.29999999999995</v>
      </c>
      <c r="AA54" s="184">
        <v>389.4</v>
      </c>
      <c r="AB54" s="184">
        <v>403</v>
      </c>
      <c r="AC54" s="184">
        <v>408</v>
      </c>
      <c r="AD54" s="184">
        <v>408.79999999999995</v>
      </c>
      <c r="AE54" s="184">
        <v>413.29999999999995</v>
      </c>
      <c r="AF54" s="184">
        <v>396.59999999999997</v>
      </c>
      <c r="AG54" s="184">
        <v>407.59999999999997</v>
      </c>
      <c r="AH54" s="208">
        <v>417.9</v>
      </c>
      <c r="AI54" s="184">
        <v>0</v>
      </c>
      <c r="AJ54" s="196"/>
      <c r="AK54" s="197"/>
      <c r="AL54" s="197"/>
      <c r="AM54" s="197"/>
      <c r="AN54" s="197"/>
      <c r="AO54" s="198" t="s">
        <v>21</v>
      </c>
      <c r="AP54" s="197">
        <f t="shared" si="0"/>
        <v>417.9</v>
      </c>
    </row>
    <row r="55" spans="1:42" s="1" customFormat="1" ht="11.25" x14ac:dyDescent="0.2">
      <c r="A55" s="186" t="s">
        <v>231</v>
      </c>
      <c r="B55" s="187">
        <v>0</v>
      </c>
      <c r="C55" s="187">
        <v>0</v>
      </c>
      <c r="D55" s="187">
        <v>1748</v>
      </c>
      <c r="E55" s="187">
        <v>2055.1000000000004</v>
      </c>
      <c r="F55" s="187">
        <v>1882.6000000000001</v>
      </c>
      <c r="G55" s="187">
        <v>1727</v>
      </c>
      <c r="H55" s="187">
        <v>1615.4999999999998</v>
      </c>
      <c r="I55" s="187">
        <v>1374.5000000000002</v>
      </c>
      <c r="J55" s="187">
        <v>1192.8</v>
      </c>
      <c r="K55" s="187">
        <v>1328.3</v>
      </c>
      <c r="L55" s="187">
        <v>1302.3</v>
      </c>
      <c r="M55" s="187">
        <v>1196.9000000000001</v>
      </c>
      <c r="N55" s="187">
        <v>981.8</v>
      </c>
      <c r="O55" s="187">
        <v>940.1</v>
      </c>
      <c r="P55" s="187">
        <v>1049.4000000000001</v>
      </c>
      <c r="Q55" s="187">
        <v>927</v>
      </c>
      <c r="R55" s="187">
        <v>898.7</v>
      </c>
      <c r="S55" s="187">
        <v>894.1</v>
      </c>
      <c r="T55" s="187">
        <v>769.99999999999989</v>
      </c>
      <c r="U55" s="187">
        <v>811.59999999999991</v>
      </c>
      <c r="V55" s="187">
        <v>830.19999999999993</v>
      </c>
      <c r="W55" s="187">
        <v>678.2</v>
      </c>
      <c r="X55" s="187">
        <v>782.89999999999986</v>
      </c>
      <c r="Y55" s="187">
        <v>816.8</v>
      </c>
      <c r="Z55" s="187">
        <v>853.69999999999993</v>
      </c>
      <c r="AA55" s="187">
        <v>863.19999999999993</v>
      </c>
      <c r="AB55" s="187">
        <v>859.19999999999993</v>
      </c>
      <c r="AC55" s="187">
        <v>704.80000000000007</v>
      </c>
      <c r="AD55" s="187">
        <v>807.59999999999991</v>
      </c>
      <c r="AE55" s="187">
        <v>812.49999999999989</v>
      </c>
      <c r="AF55" s="187">
        <v>825.59999999999991</v>
      </c>
      <c r="AG55" s="187">
        <v>865.69999999999993</v>
      </c>
      <c r="AH55" s="209">
        <v>882</v>
      </c>
      <c r="AI55" s="187">
        <v>0</v>
      </c>
      <c r="AJ55" s="199"/>
      <c r="AK55" s="200"/>
      <c r="AL55" s="200"/>
      <c r="AM55" s="200"/>
      <c r="AN55" s="200"/>
      <c r="AO55" s="201" t="s">
        <v>21</v>
      </c>
      <c r="AP55" s="200">
        <f t="shared" si="0"/>
        <v>882</v>
      </c>
    </row>
    <row r="56" spans="1:42" s="1" customFormat="1" ht="11.25" x14ac:dyDescent="0.2">
      <c r="A56" s="183" t="s">
        <v>232</v>
      </c>
      <c r="B56" s="184">
        <v>1112.2</v>
      </c>
      <c r="C56" s="184">
        <v>1111.3999999999999</v>
      </c>
      <c r="D56" s="184">
        <v>1027.2</v>
      </c>
      <c r="E56" s="184">
        <v>1018.9</v>
      </c>
      <c r="F56" s="184">
        <v>1232.0999999999999</v>
      </c>
      <c r="G56" s="184">
        <v>1249.3999999999999</v>
      </c>
      <c r="H56" s="184">
        <v>1230.3999999999999</v>
      </c>
      <c r="I56" s="184">
        <v>1184.3</v>
      </c>
      <c r="J56" s="184">
        <v>1177.5999999999999</v>
      </c>
      <c r="K56" s="184">
        <v>1179.1999999999998</v>
      </c>
      <c r="L56" s="184">
        <v>1110.8</v>
      </c>
      <c r="M56" s="184">
        <v>1071.2</v>
      </c>
      <c r="N56" s="184">
        <v>1036.9000000000001</v>
      </c>
      <c r="O56" s="184">
        <v>1030.4000000000001</v>
      </c>
      <c r="P56" s="184">
        <v>1044.5999999999999</v>
      </c>
      <c r="Q56" s="184">
        <v>1038.5</v>
      </c>
      <c r="R56" s="184">
        <v>1008.9000000000001</v>
      </c>
      <c r="S56" s="184">
        <v>1059.0999999999999</v>
      </c>
      <c r="T56" s="184">
        <v>1031</v>
      </c>
      <c r="U56" s="184">
        <v>996.6</v>
      </c>
      <c r="V56" s="184">
        <v>994.8</v>
      </c>
      <c r="W56" s="184">
        <v>1000.9</v>
      </c>
      <c r="X56" s="184">
        <v>944.69999999999993</v>
      </c>
      <c r="Y56" s="184">
        <v>991.2</v>
      </c>
      <c r="Z56" s="184">
        <v>968.8</v>
      </c>
      <c r="AA56" s="184">
        <v>929.3</v>
      </c>
      <c r="AB56" s="184">
        <v>898.3</v>
      </c>
      <c r="AC56" s="184">
        <v>886.6</v>
      </c>
      <c r="AD56" s="184">
        <v>850.1</v>
      </c>
      <c r="AE56" s="184">
        <v>659.6</v>
      </c>
      <c r="AF56" s="184">
        <v>488.8</v>
      </c>
      <c r="AG56" s="184">
        <v>586.29999999999995</v>
      </c>
      <c r="AH56" s="208">
        <v>656.1</v>
      </c>
      <c r="AI56" s="184">
        <v>426.7</v>
      </c>
      <c r="AJ56" s="196">
        <v>1041.76</v>
      </c>
      <c r="AK56" s="197">
        <v>757.71</v>
      </c>
      <c r="AL56" s="197">
        <v>546.89</v>
      </c>
      <c r="AM56" s="197">
        <v>636.58000000000004</v>
      </c>
      <c r="AN56" s="197">
        <v>715.18</v>
      </c>
      <c r="AO56" s="198">
        <v>711.65828166058282</v>
      </c>
      <c r="AP56" s="197">
        <f t="shared" si="0"/>
        <v>711.66</v>
      </c>
    </row>
    <row r="57" spans="1:42" s="1" customFormat="1" ht="11.25" x14ac:dyDescent="0.2">
      <c r="A57" s="186" t="s">
        <v>233</v>
      </c>
      <c r="B57" s="187">
        <v>137.30000000000001</v>
      </c>
      <c r="C57" s="187">
        <v>172.7</v>
      </c>
      <c r="D57" s="187">
        <v>46.6</v>
      </c>
      <c r="E57" s="187">
        <v>48.800000000000004</v>
      </c>
      <c r="F57" s="187">
        <v>42.1</v>
      </c>
      <c r="G57" s="187">
        <v>42.1</v>
      </c>
      <c r="H57" s="187">
        <v>38.1</v>
      </c>
      <c r="I57" s="187">
        <v>25.900000000000002</v>
      </c>
      <c r="J57" s="187">
        <v>25.3</v>
      </c>
      <c r="K57" s="187">
        <v>9.8000000000000007</v>
      </c>
      <c r="L57" s="187">
        <v>11.5</v>
      </c>
      <c r="M57" s="187">
        <v>9.6</v>
      </c>
      <c r="N57" s="187">
        <v>7.8</v>
      </c>
      <c r="O57" s="187">
        <v>5.6</v>
      </c>
      <c r="P57" s="187">
        <v>6.3</v>
      </c>
      <c r="Q57" s="187">
        <v>3.4</v>
      </c>
      <c r="R57" s="187">
        <v>2.9</v>
      </c>
      <c r="S57" s="187">
        <v>47.2</v>
      </c>
      <c r="T57" s="187">
        <v>120.19999999999999</v>
      </c>
      <c r="U57" s="187">
        <v>122.99999999999999</v>
      </c>
      <c r="V57" s="187">
        <v>11</v>
      </c>
      <c r="W57" s="187">
        <v>7.6</v>
      </c>
      <c r="X57" s="187">
        <v>3</v>
      </c>
      <c r="Y57" s="187">
        <v>1.1000000000000001</v>
      </c>
      <c r="Z57" s="187">
        <v>0.7</v>
      </c>
      <c r="AA57" s="187">
        <v>0.3</v>
      </c>
      <c r="AB57" s="187">
        <v>0.3</v>
      </c>
      <c r="AC57" s="187">
        <v>0.3</v>
      </c>
      <c r="AD57" s="187">
        <v>0.3</v>
      </c>
      <c r="AE57" s="187">
        <v>0.3</v>
      </c>
      <c r="AF57" s="187">
        <v>0.3</v>
      </c>
      <c r="AG57" s="187">
        <v>0.3</v>
      </c>
      <c r="AH57" s="209">
        <v>0.1</v>
      </c>
      <c r="AI57" s="187">
        <v>0</v>
      </c>
      <c r="AJ57" s="199"/>
      <c r="AK57" s="200"/>
      <c r="AL57" s="200"/>
      <c r="AM57" s="200"/>
      <c r="AN57" s="200"/>
      <c r="AO57" s="201" t="s">
        <v>21</v>
      </c>
      <c r="AP57" s="200">
        <f t="shared" si="0"/>
        <v>0.1</v>
      </c>
    </row>
    <row r="58" spans="1:42" s="1" customFormat="1" ht="11.25" x14ac:dyDescent="0.2">
      <c r="A58" s="183" t="s">
        <v>234</v>
      </c>
      <c r="B58" s="184">
        <v>1014.3999999999999</v>
      </c>
      <c r="C58" s="184">
        <v>796.30000000000007</v>
      </c>
      <c r="D58" s="184">
        <v>709.1</v>
      </c>
      <c r="E58" s="184">
        <v>402.4</v>
      </c>
      <c r="F58" s="184">
        <v>386.3</v>
      </c>
      <c r="G58" s="184">
        <v>223</v>
      </c>
      <c r="H58" s="184">
        <v>203.6</v>
      </c>
      <c r="I58" s="184">
        <v>257.7</v>
      </c>
      <c r="J58" s="184">
        <v>255.49999999999997</v>
      </c>
      <c r="K58" s="184">
        <v>219</v>
      </c>
      <c r="L58" s="184">
        <v>851.5</v>
      </c>
      <c r="M58" s="184">
        <v>846.7</v>
      </c>
      <c r="N58" s="184">
        <v>1054.7</v>
      </c>
      <c r="O58" s="184">
        <v>934.9</v>
      </c>
      <c r="P58" s="184">
        <v>963.19999999999993</v>
      </c>
      <c r="Q58" s="184">
        <v>834.30000000000007</v>
      </c>
      <c r="R58" s="184">
        <v>786.80000000000007</v>
      </c>
      <c r="S58" s="184">
        <v>852.7</v>
      </c>
      <c r="T58" s="184">
        <v>650.80000000000007</v>
      </c>
      <c r="U58" s="184">
        <v>278.70000000000005</v>
      </c>
      <c r="V58" s="184">
        <v>89.800000000000011</v>
      </c>
      <c r="W58" s="184">
        <v>68.599999999999994</v>
      </c>
      <c r="X58" s="184">
        <v>107.9</v>
      </c>
      <c r="Y58" s="184">
        <v>86</v>
      </c>
      <c r="Z58" s="184">
        <v>106</v>
      </c>
      <c r="AA58" s="184">
        <v>115.8</v>
      </c>
      <c r="AB58" s="184">
        <v>167.20000000000002</v>
      </c>
      <c r="AC58" s="184">
        <v>99.9</v>
      </c>
      <c r="AD58" s="184">
        <v>88</v>
      </c>
      <c r="AE58" s="184">
        <v>169</v>
      </c>
      <c r="AF58" s="184">
        <v>155.69999999999999</v>
      </c>
      <c r="AG58" s="184">
        <v>151</v>
      </c>
      <c r="AH58" s="208">
        <v>69.7</v>
      </c>
      <c r="AI58" s="184">
        <v>0</v>
      </c>
      <c r="AJ58" s="196"/>
      <c r="AK58" s="197"/>
      <c r="AL58" s="197"/>
      <c r="AM58" s="197"/>
      <c r="AN58" s="197"/>
      <c r="AO58" s="198" t="s">
        <v>21</v>
      </c>
      <c r="AP58" s="197">
        <f t="shared" si="0"/>
        <v>69.7</v>
      </c>
    </row>
    <row r="59" spans="1:42" s="1" customFormat="1" ht="12" customHeight="1" x14ac:dyDescent="0.2">
      <c r="A59" s="186" t="s">
        <v>235</v>
      </c>
      <c r="B59" s="187">
        <v>193.6</v>
      </c>
      <c r="C59" s="187">
        <v>200.5</v>
      </c>
      <c r="D59" s="187">
        <v>162.29999999999998</v>
      </c>
      <c r="E59" s="187">
        <v>198.6</v>
      </c>
      <c r="F59" s="187">
        <v>254.3</v>
      </c>
      <c r="G59" s="187">
        <v>228.20000000000002</v>
      </c>
      <c r="H59" s="187">
        <v>287.70000000000005</v>
      </c>
      <c r="I59" s="187">
        <v>257.70000000000005</v>
      </c>
      <c r="J59" s="187">
        <v>192.79999999999998</v>
      </c>
      <c r="K59" s="187">
        <v>198.49999999999997</v>
      </c>
      <c r="L59" s="187">
        <v>178.6</v>
      </c>
      <c r="M59" s="187">
        <v>223.7</v>
      </c>
      <c r="N59" s="187">
        <v>244.7</v>
      </c>
      <c r="O59" s="187">
        <v>311</v>
      </c>
      <c r="P59" s="187">
        <v>264.90000000000003</v>
      </c>
      <c r="Q59" s="187">
        <v>169.09999999999997</v>
      </c>
      <c r="R59" s="187">
        <v>272.59999999999997</v>
      </c>
      <c r="S59" s="187">
        <v>244.89999999999998</v>
      </c>
      <c r="T59" s="187">
        <v>182.6</v>
      </c>
      <c r="U59" s="187">
        <v>194.1</v>
      </c>
      <c r="V59" s="187">
        <v>235.1</v>
      </c>
      <c r="W59" s="187">
        <v>196.10000000000002</v>
      </c>
      <c r="X59" s="187">
        <v>138.29999999999998</v>
      </c>
      <c r="Y59" s="187">
        <v>175.79999999999998</v>
      </c>
      <c r="Z59" s="187">
        <v>148.19999999999999</v>
      </c>
      <c r="AA59" s="187">
        <v>107.7</v>
      </c>
      <c r="AB59" s="187">
        <v>117.1</v>
      </c>
      <c r="AC59" s="187">
        <v>105.9</v>
      </c>
      <c r="AD59" s="187">
        <v>119.10000000000001</v>
      </c>
      <c r="AE59" s="187">
        <v>93.3</v>
      </c>
      <c r="AF59" s="187">
        <v>72.2</v>
      </c>
      <c r="AG59" s="187">
        <v>79.399999999999991</v>
      </c>
      <c r="AH59" s="209">
        <v>69.899999999999991</v>
      </c>
      <c r="AI59" s="187">
        <v>40.4</v>
      </c>
      <c r="AJ59" s="199">
        <v>294</v>
      </c>
      <c r="AK59" s="200">
        <v>310.13</v>
      </c>
      <c r="AL59" s="200">
        <v>268.18</v>
      </c>
      <c r="AM59" s="200">
        <v>285.32</v>
      </c>
      <c r="AN59" s="200">
        <v>520.77</v>
      </c>
      <c r="AO59" s="201">
        <v>565.30500234099236</v>
      </c>
      <c r="AP59" s="200">
        <f t="shared" si="0"/>
        <v>565.30999999999995</v>
      </c>
    </row>
    <row r="60" spans="1:42" s="1" customFormat="1" ht="11.25" x14ac:dyDescent="0.2">
      <c r="A60" s="183" t="s">
        <v>236</v>
      </c>
      <c r="B60" s="184">
        <v>108.9</v>
      </c>
      <c r="C60" s="184">
        <v>122.9</v>
      </c>
      <c r="D60" s="184">
        <v>97</v>
      </c>
      <c r="E60" s="184">
        <v>69.100000000000009</v>
      </c>
      <c r="F60" s="184">
        <v>66.3</v>
      </c>
      <c r="G60" s="184">
        <v>74.899999999999991</v>
      </c>
      <c r="H60" s="184">
        <v>78.5</v>
      </c>
      <c r="I60" s="184">
        <v>72.3</v>
      </c>
      <c r="J60" s="184">
        <v>100.5</v>
      </c>
      <c r="K60" s="184">
        <v>86.499999999999986</v>
      </c>
      <c r="L60" s="184">
        <v>77.8</v>
      </c>
      <c r="M60" s="184">
        <v>62.7</v>
      </c>
      <c r="N60" s="184">
        <v>68.099999999999994</v>
      </c>
      <c r="O60" s="184">
        <v>71.399999999999991</v>
      </c>
      <c r="P60" s="184">
        <v>68.999999999999986</v>
      </c>
      <c r="Q60" s="184">
        <v>81.400000000000006</v>
      </c>
      <c r="R60" s="184">
        <v>75.399999999999991</v>
      </c>
      <c r="S60" s="184">
        <v>80.099999999999994</v>
      </c>
      <c r="T60" s="184">
        <v>71.099999999999994</v>
      </c>
      <c r="U60" s="184">
        <v>80.499999999999986</v>
      </c>
      <c r="V60" s="184">
        <v>80.399999999999991</v>
      </c>
      <c r="W60" s="184">
        <v>68.099999999999994</v>
      </c>
      <c r="X60" s="184">
        <v>75.199999999999989</v>
      </c>
      <c r="Y60" s="184">
        <v>71.199999999999989</v>
      </c>
      <c r="Z60" s="184">
        <v>53.500000000000007</v>
      </c>
      <c r="AA60" s="184">
        <v>56.500000000000007</v>
      </c>
      <c r="AB60" s="184">
        <v>61.1</v>
      </c>
      <c r="AC60" s="184">
        <v>69.599999999999994</v>
      </c>
      <c r="AD60" s="184">
        <v>54.6</v>
      </c>
      <c r="AE60" s="184">
        <v>54.300000000000004</v>
      </c>
      <c r="AF60" s="184">
        <v>51.400000000000006</v>
      </c>
      <c r="AG60" s="184">
        <v>52.2</v>
      </c>
      <c r="AH60" s="208">
        <v>64.099999999999994</v>
      </c>
      <c r="AI60" s="184">
        <v>41.3</v>
      </c>
      <c r="AJ60" s="196">
        <v>51.23</v>
      </c>
      <c r="AK60" s="197">
        <v>43.19</v>
      </c>
      <c r="AL60" s="197">
        <v>58.52</v>
      </c>
      <c r="AM60" s="197">
        <v>48.57</v>
      </c>
      <c r="AN60" s="197">
        <v>124.96</v>
      </c>
      <c r="AO60" s="198">
        <v>40.743403055922975</v>
      </c>
      <c r="AP60" s="197">
        <f t="shared" si="0"/>
        <v>40.74</v>
      </c>
    </row>
    <row r="61" spans="1:42" s="1" customFormat="1" ht="11.25" x14ac:dyDescent="0.2">
      <c r="A61" s="186" t="s">
        <v>237</v>
      </c>
      <c r="B61" s="187">
        <v>272.99999999999994</v>
      </c>
      <c r="C61" s="187">
        <v>282.5</v>
      </c>
      <c r="D61" s="187">
        <v>287.39999999999998</v>
      </c>
      <c r="E61" s="187">
        <v>302.2</v>
      </c>
      <c r="F61" s="187">
        <v>211</v>
      </c>
      <c r="G61" s="187">
        <v>257.70000000000005</v>
      </c>
      <c r="H61" s="187">
        <v>318.59999999999997</v>
      </c>
      <c r="I61" s="187">
        <v>318.39999999999998</v>
      </c>
      <c r="J61" s="187">
        <v>347.7</v>
      </c>
      <c r="K61" s="187">
        <v>331.79999999999995</v>
      </c>
      <c r="L61" s="187">
        <v>329.2</v>
      </c>
      <c r="M61" s="187">
        <v>281.70000000000005</v>
      </c>
      <c r="N61" s="187">
        <v>292.10000000000002</v>
      </c>
      <c r="O61" s="187">
        <v>313.3</v>
      </c>
      <c r="P61" s="187">
        <v>329.7</v>
      </c>
      <c r="Q61" s="187">
        <v>383</v>
      </c>
      <c r="R61" s="187">
        <v>349.49999999999994</v>
      </c>
      <c r="S61" s="187">
        <v>429.49999999999994</v>
      </c>
      <c r="T61" s="187">
        <v>357.2</v>
      </c>
      <c r="U61" s="187">
        <v>356.20000000000005</v>
      </c>
      <c r="V61" s="187">
        <v>395.5</v>
      </c>
      <c r="W61" s="187">
        <v>423.6</v>
      </c>
      <c r="X61" s="187">
        <v>402.8</v>
      </c>
      <c r="Y61" s="187">
        <v>373.6</v>
      </c>
      <c r="Z61" s="187">
        <v>406.8</v>
      </c>
      <c r="AA61" s="187">
        <v>410.3</v>
      </c>
      <c r="AB61" s="187">
        <v>433.6</v>
      </c>
      <c r="AC61" s="187">
        <v>582.19999999999993</v>
      </c>
      <c r="AD61" s="187">
        <v>527.5</v>
      </c>
      <c r="AE61" s="187">
        <v>522.79999999999995</v>
      </c>
      <c r="AF61" s="187">
        <v>501.40000000000003</v>
      </c>
      <c r="AG61" s="187">
        <v>517.1</v>
      </c>
      <c r="AH61" s="209">
        <v>458.1</v>
      </c>
      <c r="AI61" s="187">
        <v>0</v>
      </c>
      <c r="AJ61" s="199"/>
      <c r="AK61" s="200"/>
      <c r="AL61" s="200"/>
      <c r="AM61" s="200"/>
      <c r="AN61" s="200"/>
      <c r="AO61" s="201" t="s">
        <v>21</v>
      </c>
      <c r="AP61" s="200">
        <f t="shared" si="0"/>
        <v>458.1</v>
      </c>
    </row>
    <row r="62" spans="1:42" s="1" customFormat="1" ht="11.25" x14ac:dyDescent="0.2">
      <c r="A62" s="183" t="s">
        <v>238</v>
      </c>
      <c r="B62" s="184">
        <v>581.40000000000009</v>
      </c>
      <c r="C62" s="184">
        <v>503.6</v>
      </c>
      <c r="D62" s="184">
        <v>317.2</v>
      </c>
      <c r="E62" s="184">
        <v>267.2</v>
      </c>
      <c r="F62" s="184">
        <v>213.9</v>
      </c>
      <c r="G62" s="184">
        <v>515.5</v>
      </c>
      <c r="H62" s="184">
        <v>221.5</v>
      </c>
      <c r="I62" s="184">
        <v>202.1</v>
      </c>
      <c r="J62" s="184">
        <v>200.5</v>
      </c>
      <c r="K62" s="184">
        <v>186.1</v>
      </c>
      <c r="L62" s="184">
        <v>226.9</v>
      </c>
      <c r="M62" s="184">
        <v>137.1</v>
      </c>
      <c r="N62" s="184">
        <v>58.7</v>
      </c>
      <c r="O62" s="184">
        <v>62.800000000000004</v>
      </c>
      <c r="P62" s="184">
        <v>89.999999999999986</v>
      </c>
      <c r="Q62" s="184">
        <v>101.6</v>
      </c>
      <c r="R62" s="184">
        <v>148.1</v>
      </c>
      <c r="S62" s="184">
        <v>162.5</v>
      </c>
      <c r="T62" s="184">
        <v>80</v>
      </c>
      <c r="U62" s="184">
        <v>124.1</v>
      </c>
      <c r="V62" s="184">
        <v>69.3</v>
      </c>
      <c r="W62" s="184">
        <v>102.19999999999999</v>
      </c>
      <c r="X62" s="184">
        <v>117.79999999999998</v>
      </c>
      <c r="Y62" s="184">
        <v>96.899999999999991</v>
      </c>
      <c r="Z62" s="184">
        <v>107</v>
      </c>
      <c r="AA62" s="184">
        <v>116.6</v>
      </c>
      <c r="AB62" s="184">
        <v>91.6</v>
      </c>
      <c r="AC62" s="184">
        <v>95</v>
      </c>
      <c r="AD62" s="184">
        <v>83.3</v>
      </c>
      <c r="AE62" s="184">
        <v>113.69999999999999</v>
      </c>
      <c r="AF62" s="184">
        <v>109.6</v>
      </c>
      <c r="AG62" s="184">
        <v>77.900000000000006</v>
      </c>
      <c r="AH62" s="208">
        <v>105.19999999999999</v>
      </c>
      <c r="AI62" s="184">
        <v>105.7</v>
      </c>
      <c r="AJ62" s="196"/>
      <c r="AK62" s="197"/>
      <c r="AL62" s="197"/>
      <c r="AM62" s="197"/>
      <c r="AN62" s="197"/>
      <c r="AO62" s="198" t="s">
        <v>21</v>
      </c>
      <c r="AP62" s="197">
        <f t="shared" si="0"/>
        <v>105.2</v>
      </c>
    </row>
    <row r="63" spans="1:42" s="1" customFormat="1" ht="11.25" x14ac:dyDescent="0.2">
      <c r="A63" s="186" t="s">
        <v>239</v>
      </c>
      <c r="B63" s="187">
        <v>626.50000000000011</v>
      </c>
      <c r="C63" s="187">
        <v>642.6</v>
      </c>
      <c r="D63" s="187">
        <v>623.6</v>
      </c>
      <c r="E63" s="187">
        <v>622</v>
      </c>
      <c r="F63" s="187">
        <v>618.5</v>
      </c>
      <c r="G63" s="187">
        <v>602.79999999999995</v>
      </c>
      <c r="H63" s="187">
        <v>600.4</v>
      </c>
      <c r="I63" s="187">
        <v>579.69999999999993</v>
      </c>
      <c r="J63" s="187">
        <v>572.49999999999989</v>
      </c>
      <c r="K63" s="187">
        <v>549.09999999999991</v>
      </c>
      <c r="L63" s="187">
        <v>544.19999999999993</v>
      </c>
      <c r="M63" s="187">
        <v>563.49999999999989</v>
      </c>
      <c r="N63" s="187">
        <v>564.09999999999991</v>
      </c>
      <c r="O63" s="187">
        <v>526.60000000000014</v>
      </c>
      <c r="P63" s="187">
        <v>512.6</v>
      </c>
      <c r="Q63" s="187">
        <v>508.8</v>
      </c>
      <c r="R63" s="187">
        <v>501.90000000000003</v>
      </c>
      <c r="S63" s="187">
        <v>524.49999999999989</v>
      </c>
      <c r="T63" s="187">
        <v>490.1</v>
      </c>
      <c r="U63" s="187">
        <v>481.70000000000005</v>
      </c>
      <c r="V63" s="187">
        <v>476.90000000000003</v>
      </c>
      <c r="W63" s="187">
        <v>484.90000000000003</v>
      </c>
      <c r="X63" s="187">
        <v>489.6</v>
      </c>
      <c r="Y63" s="187">
        <v>490.6</v>
      </c>
      <c r="Z63" s="187">
        <v>475.7</v>
      </c>
      <c r="AA63" s="187">
        <v>451.1</v>
      </c>
      <c r="AB63" s="187">
        <v>448.1</v>
      </c>
      <c r="AC63" s="187">
        <v>418.8</v>
      </c>
      <c r="AD63" s="187">
        <v>403.3</v>
      </c>
      <c r="AE63" s="187">
        <v>347.6</v>
      </c>
      <c r="AF63" s="187">
        <v>311.8</v>
      </c>
      <c r="AG63" s="187">
        <v>349</v>
      </c>
      <c r="AH63" s="209">
        <v>366.8</v>
      </c>
      <c r="AI63" s="187">
        <v>328.8</v>
      </c>
      <c r="AJ63" s="199">
        <v>724.24</v>
      </c>
      <c r="AK63" s="200">
        <v>609.37</v>
      </c>
      <c r="AL63" s="200">
        <v>588.83000000000004</v>
      </c>
      <c r="AM63" s="200">
        <v>617.84</v>
      </c>
      <c r="AN63" s="200">
        <v>684.03</v>
      </c>
      <c r="AO63" s="201">
        <v>719.90308752186365</v>
      </c>
      <c r="AP63" s="200">
        <f t="shared" si="0"/>
        <v>719.9</v>
      </c>
    </row>
    <row r="64" spans="1:42" s="1" customFormat="1" ht="11.25" x14ac:dyDescent="0.2">
      <c r="A64" s="183" t="s">
        <v>240</v>
      </c>
      <c r="B64" s="184">
        <v>0</v>
      </c>
      <c r="C64" s="184">
        <v>0</v>
      </c>
      <c r="D64" s="184">
        <v>0</v>
      </c>
      <c r="E64" s="184">
        <v>3</v>
      </c>
      <c r="F64" s="184">
        <v>3.7</v>
      </c>
      <c r="G64" s="184">
        <v>2.6</v>
      </c>
      <c r="H64" s="184">
        <v>0.5</v>
      </c>
      <c r="I64" s="184">
        <v>4.2</v>
      </c>
      <c r="J64" s="184">
        <v>237.99999999999997</v>
      </c>
      <c r="K64" s="184">
        <v>173.9</v>
      </c>
      <c r="L64" s="184">
        <v>66.5</v>
      </c>
      <c r="M64" s="184">
        <v>110.1</v>
      </c>
      <c r="N64" s="184">
        <v>259.50000000000006</v>
      </c>
      <c r="O64" s="184">
        <v>281.39999999999998</v>
      </c>
      <c r="P64" s="184">
        <v>84.6</v>
      </c>
      <c r="Q64" s="184">
        <v>148.79999999999998</v>
      </c>
      <c r="R64" s="184">
        <v>279.3</v>
      </c>
      <c r="S64" s="184">
        <v>364.4</v>
      </c>
      <c r="T64" s="184">
        <v>218</v>
      </c>
      <c r="U64" s="184">
        <v>190.6</v>
      </c>
      <c r="V64" s="184">
        <v>298.10000000000002</v>
      </c>
      <c r="W64" s="184">
        <v>218.6</v>
      </c>
      <c r="X64" s="184">
        <v>254.39999999999998</v>
      </c>
      <c r="Y64" s="184">
        <v>274.8</v>
      </c>
      <c r="Z64" s="184">
        <v>252.1</v>
      </c>
      <c r="AA64" s="184">
        <v>288.5</v>
      </c>
      <c r="AB64" s="184">
        <v>336.70000000000005</v>
      </c>
      <c r="AC64" s="184">
        <v>348.3</v>
      </c>
      <c r="AD64" s="184">
        <v>349.2</v>
      </c>
      <c r="AE64" s="184">
        <v>338.59999999999997</v>
      </c>
      <c r="AF64" s="184">
        <v>323.2</v>
      </c>
      <c r="AG64" s="184">
        <v>334.4</v>
      </c>
      <c r="AH64" s="208">
        <v>303.59999999999997</v>
      </c>
      <c r="AI64" s="184">
        <v>291.8</v>
      </c>
      <c r="AJ64" s="196"/>
      <c r="AK64" s="197"/>
      <c r="AL64" s="197"/>
      <c r="AM64" s="197"/>
      <c r="AN64" s="197"/>
      <c r="AO64" s="198" t="s">
        <v>21</v>
      </c>
      <c r="AP64" s="197">
        <f t="shared" si="0"/>
        <v>303.60000000000002</v>
      </c>
    </row>
    <row r="65" spans="1:42" s="1" customFormat="1" ht="11.25" x14ac:dyDescent="0.2">
      <c r="A65" s="186" t="s">
        <v>241</v>
      </c>
      <c r="B65" s="187">
        <v>747.00000000000011</v>
      </c>
      <c r="C65" s="187">
        <v>742.7</v>
      </c>
      <c r="D65" s="187">
        <v>752.90000000000009</v>
      </c>
      <c r="E65" s="187">
        <v>753.90000000000009</v>
      </c>
      <c r="F65" s="187">
        <v>761.9</v>
      </c>
      <c r="G65" s="187">
        <v>747.7</v>
      </c>
      <c r="H65" s="187">
        <v>762.4</v>
      </c>
      <c r="I65" s="187">
        <v>755.50000000000011</v>
      </c>
      <c r="J65" s="187">
        <v>749.7</v>
      </c>
      <c r="K65" s="187">
        <v>750.60000000000014</v>
      </c>
      <c r="L65" s="187">
        <v>770.3</v>
      </c>
      <c r="M65" s="187">
        <v>764.2</v>
      </c>
      <c r="N65" s="187">
        <v>770.5</v>
      </c>
      <c r="O65" s="187">
        <v>764.9</v>
      </c>
      <c r="P65" s="187">
        <v>753.60000000000014</v>
      </c>
      <c r="Q65" s="187">
        <v>749.7</v>
      </c>
      <c r="R65" s="187">
        <v>761.1</v>
      </c>
      <c r="S65" s="187">
        <v>761.5</v>
      </c>
      <c r="T65" s="187">
        <v>767.2</v>
      </c>
      <c r="U65" s="187">
        <v>767.6</v>
      </c>
      <c r="V65" s="187">
        <v>754.50000000000011</v>
      </c>
      <c r="W65" s="187">
        <v>762.9</v>
      </c>
      <c r="X65" s="187">
        <v>758.80000000000007</v>
      </c>
      <c r="Y65" s="187">
        <v>755.90000000000009</v>
      </c>
      <c r="Z65" s="187">
        <v>752.90000000000009</v>
      </c>
      <c r="AA65" s="187">
        <v>748.80000000000007</v>
      </c>
      <c r="AB65" s="187">
        <v>740.2</v>
      </c>
      <c r="AC65" s="187">
        <v>743.7</v>
      </c>
      <c r="AD65" s="187">
        <v>742.00000000000011</v>
      </c>
      <c r="AE65" s="187">
        <v>662.30000000000007</v>
      </c>
      <c r="AF65" s="187">
        <v>505.4</v>
      </c>
      <c r="AG65" s="187">
        <v>505.4</v>
      </c>
      <c r="AH65" s="209">
        <v>505.29999999999995</v>
      </c>
      <c r="AI65" s="187">
        <v>0</v>
      </c>
      <c r="AJ65" s="199"/>
      <c r="AK65" s="200"/>
      <c r="AL65" s="200"/>
      <c r="AM65" s="200"/>
      <c r="AN65" s="200"/>
      <c r="AO65" s="201" t="s">
        <v>21</v>
      </c>
      <c r="AP65" s="200">
        <f t="shared" si="0"/>
        <v>505.3</v>
      </c>
    </row>
    <row r="66" spans="1:42" s="1" customFormat="1" ht="11.25" x14ac:dyDescent="0.2">
      <c r="A66" s="183" t="s">
        <v>242</v>
      </c>
      <c r="B66" s="184">
        <v>1010.2</v>
      </c>
      <c r="C66" s="184">
        <v>959.99999999999989</v>
      </c>
      <c r="D66" s="184">
        <v>992.6</v>
      </c>
      <c r="E66" s="184">
        <v>969.3</v>
      </c>
      <c r="F66" s="184">
        <v>947</v>
      </c>
      <c r="G66" s="184">
        <v>966.69999999999993</v>
      </c>
      <c r="H66" s="184">
        <v>860.69999999999993</v>
      </c>
      <c r="I66" s="184">
        <v>840.49999999999989</v>
      </c>
      <c r="J66" s="184">
        <v>817.3</v>
      </c>
      <c r="K66" s="184">
        <v>798.4</v>
      </c>
      <c r="L66" s="184">
        <v>837.9</v>
      </c>
      <c r="M66" s="184">
        <v>851.59999999999991</v>
      </c>
      <c r="N66" s="184">
        <v>833.8</v>
      </c>
      <c r="O66" s="184">
        <v>797.19999999999993</v>
      </c>
      <c r="P66" s="184">
        <v>796</v>
      </c>
      <c r="Q66" s="184">
        <v>795.19999999999993</v>
      </c>
      <c r="R66" s="184">
        <v>745.19999999999993</v>
      </c>
      <c r="S66" s="184">
        <v>766.8</v>
      </c>
      <c r="T66" s="184">
        <v>761</v>
      </c>
      <c r="U66" s="184">
        <v>739.19999999999993</v>
      </c>
      <c r="V66" s="184">
        <v>731.8</v>
      </c>
      <c r="W66" s="184">
        <v>720</v>
      </c>
      <c r="X66" s="184">
        <v>697.1</v>
      </c>
      <c r="Y66" s="184">
        <v>651.1</v>
      </c>
      <c r="Z66" s="184">
        <v>669.80000000000007</v>
      </c>
      <c r="AA66" s="184">
        <v>585.80000000000007</v>
      </c>
      <c r="AB66" s="184">
        <v>522.29999999999995</v>
      </c>
      <c r="AC66" s="184">
        <v>543.5</v>
      </c>
      <c r="AD66" s="184">
        <v>545.9</v>
      </c>
      <c r="AE66" s="184">
        <v>497.2</v>
      </c>
      <c r="AF66" s="184">
        <v>374.09999999999997</v>
      </c>
      <c r="AG66" s="184">
        <v>342</v>
      </c>
      <c r="AH66" s="208">
        <v>340.29999999999995</v>
      </c>
      <c r="AI66" s="184">
        <v>281.10000000000002</v>
      </c>
      <c r="AJ66" s="196">
        <v>584.21</v>
      </c>
      <c r="AK66" s="197">
        <v>577.44000000000005</v>
      </c>
      <c r="AL66" s="197">
        <v>490.4</v>
      </c>
      <c r="AM66" s="197">
        <v>444.63</v>
      </c>
      <c r="AN66" s="197">
        <v>531.38</v>
      </c>
      <c r="AO66" s="198">
        <v>491.78475822848009</v>
      </c>
      <c r="AP66" s="197">
        <f t="shared" si="0"/>
        <v>491.78</v>
      </c>
    </row>
    <row r="67" spans="1:42" s="1" customFormat="1" ht="11.25" x14ac:dyDescent="0.2">
      <c r="A67" s="186" t="s">
        <v>243</v>
      </c>
      <c r="B67" s="187">
        <v>84.699999999999989</v>
      </c>
      <c r="C67" s="187">
        <v>105.60000000000001</v>
      </c>
      <c r="D67" s="187">
        <v>306.3</v>
      </c>
      <c r="E67" s="187">
        <v>320.59999999999997</v>
      </c>
      <c r="F67" s="187">
        <v>325.89999999999998</v>
      </c>
      <c r="G67" s="187">
        <v>320.3</v>
      </c>
      <c r="H67" s="187">
        <v>306.79999999999995</v>
      </c>
      <c r="I67" s="187">
        <v>313</v>
      </c>
      <c r="J67" s="187">
        <v>460.6</v>
      </c>
      <c r="K67" s="187">
        <v>348.2</v>
      </c>
      <c r="L67" s="187">
        <v>403</v>
      </c>
      <c r="M67" s="187">
        <v>394.7</v>
      </c>
      <c r="N67" s="187">
        <v>446.79999999999995</v>
      </c>
      <c r="O67" s="187">
        <v>426.2</v>
      </c>
      <c r="P67" s="187">
        <v>448.90000000000003</v>
      </c>
      <c r="Q67" s="187">
        <v>419.7</v>
      </c>
      <c r="R67" s="187">
        <v>376.4</v>
      </c>
      <c r="S67" s="187">
        <v>373.5</v>
      </c>
      <c r="T67" s="187">
        <v>346.4</v>
      </c>
      <c r="U67" s="187">
        <v>396.3</v>
      </c>
      <c r="V67" s="187">
        <v>299.10000000000002</v>
      </c>
      <c r="W67" s="187">
        <v>287.7</v>
      </c>
      <c r="X67" s="187">
        <v>303.10000000000002</v>
      </c>
      <c r="Y67" s="187">
        <v>328.9</v>
      </c>
      <c r="Z67" s="187">
        <v>324.79999999999995</v>
      </c>
      <c r="AA67" s="187">
        <v>415.59999999999997</v>
      </c>
      <c r="AB67" s="187">
        <v>419.4</v>
      </c>
      <c r="AC67" s="187">
        <v>316</v>
      </c>
      <c r="AD67" s="187">
        <v>381.59999999999997</v>
      </c>
      <c r="AE67" s="187">
        <v>411.3</v>
      </c>
      <c r="AF67" s="187">
        <v>296.89999999999998</v>
      </c>
      <c r="AG67" s="187">
        <v>307.39999999999998</v>
      </c>
      <c r="AH67" s="209">
        <v>154.1</v>
      </c>
      <c r="AI67" s="187">
        <v>244.2</v>
      </c>
      <c r="AJ67" s="199"/>
      <c r="AK67" s="200"/>
      <c r="AL67" s="200"/>
      <c r="AM67" s="200"/>
      <c r="AN67" s="200"/>
      <c r="AO67" s="201" t="s">
        <v>21</v>
      </c>
      <c r="AP67" s="200">
        <f t="shared" si="0"/>
        <v>154.1</v>
      </c>
    </row>
    <row r="68" spans="1:42" s="1" customFormat="1" ht="11.25" x14ac:dyDescent="0.2">
      <c r="A68" s="183" t="s">
        <v>244</v>
      </c>
      <c r="B68" s="184">
        <v>1153.1000000000001</v>
      </c>
      <c r="C68" s="184">
        <v>1445.3</v>
      </c>
      <c r="D68" s="184">
        <v>1497.4</v>
      </c>
      <c r="E68" s="184">
        <v>1452.8</v>
      </c>
      <c r="F68" s="184">
        <v>692.3</v>
      </c>
      <c r="G68" s="184">
        <v>735.3</v>
      </c>
      <c r="H68" s="184">
        <v>602.09999999999991</v>
      </c>
      <c r="I68" s="184">
        <v>563</v>
      </c>
      <c r="J68" s="184">
        <v>559.5</v>
      </c>
      <c r="K68" s="184">
        <v>470.7</v>
      </c>
      <c r="L68" s="184">
        <v>436.4</v>
      </c>
      <c r="M68" s="184">
        <v>412.40000000000003</v>
      </c>
      <c r="N68" s="184">
        <v>414.49999999999994</v>
      </c>
      <c r="O68" s="184">
        <v>826.9</v>
      </c>
      <c r="P68" s="184">
        <v>805.3</v>
      </c>
      <c r="Q68" s="184">
        <v>781.4</v>
      </c>
      <c r="R68" s="184">
        <v>776.9</v>
      </c>
      <c r="S68" s="184">
        <v>854.1</v>
      </c>
      <c r="T68" s="184">
        <v>822</v>
      </c>
      <c r="U68" s="184">
        <v>909.4</v>
      </c>
      <c r="V68" s="184">
        <v>881.7</v>
      </c>
      <c r="W68" s="184">
        <v>828.4</v>
      </c>
      <c r="X68" s="184">
        <v>794.1</v>
      </c>
      <c r="Y68" s="184">
        <v>838.1</v>
      </c>
      <c r="Z68" s="184">
        <v>803.30000000000007</v>
      </c>
      <c r="AA68" s="184">
        <v>761.1</v>
      </c>
      <c r="AB68" s="184">
        <v>784.19999999999993</v>
      </c>
      <c r="AC68" s="184">
        <v>770.30000000000007</v>
      </c>
      <c r="AD68" s="184">
        <v>810.2</v>
      </c>
      <c r="AE68" s="184">
        <v>819.3</v>
      </c>
      <c r="AF68" s="184">
        <v>819.1</v>
      </c>
      <c r="AG68" s="184">
        <v>815.6</v>
      </c>
      <c r="AH68" s="208">
        <v>829.19999999999993</v>
      </c>
      <c r="AI68" s="184">
        <v>0</v>
      </c>
      <c r="AJ68" s="196"/>
      <c r="AK68" s="197"/>
      <c r="AL68" s="197"/>
      <c r="AM68" s="197"/>
      <c r="AN68" s="197"/>
      <c r="AO68" s="198" t="s">
        <v>21</v>
      </c>
      <c r="AP68" s="197">
        <f t="shared" si="0"/>
        <v>829.2</v>
      </c>
    </row>
    <row r="69" spans="1:42" s="1" customFormat="1" ht="11.25" x14ac:dyDescent="0.2">
      <c r="A69" s="186" t="s">
        <v>245</v>
      </c>
      <c r="B69" s="187">
        <v>414.79999999999995</v>
      </c>
      <c r="C69" s="187">
        <v>461.50000000000006</v>
      </c>
      <c r="D69" s="187">
        <v>314.8</v>
      </c>
      <c r="E69" s="187">
        <v>218.39999999999998</v>
      </c>
      <c r="F69" s="187">
        <v>91.6</v>
      </c>
      <c r="G69" s="187">
        <v>331.70000000000005</v>
      </c>
      <c r="H69" s="187">
        <v>403.2</v>
      </c>
      <c r="I69" s="187">
        <v>575.70000000000005</v>
      </c>
      <c r="J69" s="187">
        <v>384.59999999999997</v>
      </c>
      <c r="K69" s="187">
        <v>292.8</v>
      </c>
      <c r="L69" s="187">
        <v>350.40000000000003</v>
      </c>
      <c r="M69" s="187">
        <v>344.3</v>
      </c>
      <c r="N69" s="187">
        <v>405.09999999999997</v>
      </c>
      <c r="O69" s="187">
        <v>324</v>
      </c>
      <c r="P69" s="187">
        <v>304.8</v>
      </c>
      <c r="Q69" s="187">
        <v>311.39999999999998</v>
      </c>
      <c r="R69" s="187">
        <v>309.39999999999998</v>
      </c>
      <c r="S69" s="187">
        <v>519.6</v>
      </c>
      <c r="T69" s="187">
        <v>500.5</v>
      </c>
      <c r="U69" s="187">
        <v>362.79999999999995</v>
      </c>
      <c r="V69" s="187">
        <v>758.3</v>
      </c>
      <c r="W69" s="187">
        <v>828.09999999999991</v>
      </c>
      <c r="X69" s="187">
        <v>797.8</v>
      </c>
      <c r="Y69" s="187">
        <v>863.5</v>
      </c>
      <c r="Z69" s="187">
        <v>908.5</v>
      </c>
      <c r="AA69" s="187">
        <v>906.4</v>
      </c>
      <c r="AB69" s="187">
        <v>919.5</v>
      </c>
      <c r="AC69" s="187">
        <v>877.5</v>
      </c>
      <c r="AD69" s="187">
        <v>817.9</v>
      </c>
      <c r="AE69" s="187">
        <v>817.9</v>
      </c>
      <c r="AF69" s="187">
        <v>817.9</v>
      </c>
      <c r="AG69" s="187">
        <v>819.69999999999993</v>
      </c>
      <c r="AH69" s="209">
        <v>819.69999999999993</v>
      </c>
      <c r="AI69" s="187">
        <v>0</v>
      </c>
      <c r="AJ69" s="199"/>
      <c r="AK69" s="200"/>
      <c r="AL69" s="200"/>
      <c r="AM69" s="200"/>
      <c r="AN69" s="200"/>
      <c r="AO69" s="201" t="s">
        <v>21</v>
      </c>
      <c r="AP69" s="200">
        <f t="shared" si="0"/>
        <v>819.7</v>
      </c>
    </row>
    <row r="70" spans="1:42" s="1" customFormat="1" ht="11.25" x14ac:dyDescent="0.2">
      <c r="A70" s="183" t="s">
        <v>246</v>
      </c>
      <c r="B70" s="184">
        <v>9.6999999999999993</v>
      </c>
      <c r="C70" s="184">
        <v>6.8</v>
      </c>
      <c r="D70" s="184">
        <v>40.6</v>
      </c>
      <c r="E70" s="184">
        <v>64.2</v>
      </c>
      <c r="F70" s="184">
        <v>139.4</v>
      </c>
      <c r="G70" s="184">
        <v>331.3</v>
      </c>
      <c r="H70" s="184">
        <v>238.79999999999998</v>
      </c>
      <c r="I70" s="184">
        <v>277.20000000000005</v>
      </c>
      <c r="J70" s="184">
        <v>385.79999999999995</v>
      </c>
      <c r="K70" s="184">
        <v>236.5</v>
      </c>
      <c r="L70" s="184">
        <v>284.3</v>
      </c>
      <c r="M70" s="184">
        <v>334.3</v>
      </c>
      <c r="N70" s="184">
        <v>358.70000000000005</v>
      </c>
      <c r="O70" s="184">
        <v>353.09999999999997</v>
      </c>
      <c r="P70" s="184">
        <v>468.09999999999997</v>
      </c>
      <c r="Q70" s="184">
        <v>356.5</v>
      </c>
      <c r="R70" s="184">
        <v>455.8</v>
      </c>
      <c r="S70" s="184">
        <v>409.59999999999997</v>
      </c>
      <c r="T70" s="184">
        <v>398.90000000000003</v>
      </c>
      <c r="U70" s="184">
        <v>333.09999999999997</v>
      </c>
      <c r="V70" s="184">
        <v>326.40000000000003</v>
      </c>
      <c r="W70" s="184">
        <v>405.59999999999997</v>
      </c>
      <c r="X70" s="184">
        <v>369.1</v>
      </c>
      <c r="Y70" s="184">
        <v>402.09999999999997</v>
      </c>
      <c r="Z70" s="184">
        <v>440.1</v>
      </c>
      <c r="AA70" s="184">
        <v>396.9</v>
      </c>
      <c r="AB70" s="184">
        <v>430.8</v>
      </c>
      <c r="AC70" s="184">
        <v>283.39999999999998</v>
      </c>
      <c r="AD70" s="184">
        <v>262.20000000000005</v>
      </c>
      <c r="AE70" s="184">
        <v>331.40000000000003</v>
      </c>
      <c r="AF70" s="184">
        <v>329.1</v>
      </c>
      <c r="AG70" s="184">
        <v>278.90000000000003</v>
      </c>
      <c r="AH70" s="208">
        <v>289.60000000000002</v>
      </c>
      <c r="AI70" s="184">
        <v>0</v>
      </c>
      <c r="AJ70" s="196"/>
      <c r="AK70" s="197"/>
      <c r="AL70" s="197"/>
      <c r="AM70" s="197"/>
      <c r="AN70" s="197"/>
      <c r="AO70" s="198" t="s">
        <v>21</v>
      </c>
      <c r="AP70" s="197">
        <f t="shared" ref="AP70:AP133" si="1">IF(OR(ISBLANK(AO70),ISERROR(AO70*2)),ROUND(AH70,2),ROUND(AO70,2))</f>
        <v>289.60000000000002</v>
      </c>
    </row>
    <row r="71" spans="1:42" s="1" customFormat="1" ht="11.25" x14ac:dyDescent="0.2">
      <c r="A71" s="186" t="s">
        <v>247</v>
      </c>
      <c r="B71" s="187">
        <v>878.40000000000009</v>
      </c>
      <c r="C71" s="187">
        <v>894.3</v>
      </c>
      <c r="D71" s="187">
        <v>871.8</v>
      </c>
      <c r="E71" s="187">
        <v>870.09999999999991</v>
      </c>
      <c r="F71" s="187">
        <v>874.50000000000011</v>
      </c>
      <c r="G71" s="187">
        <v>883.2</v>
      </c>
      <c r="H71" s="187">
        <v>804.90000000000009</v>
      </c>
      <c r="I71" s="187">
        <v>750.40000000000009</v>
      </c>
      <c r="J71" s="187">
        <v>755.1</v>
      </c>
      <c r="K71" s="187">
        <v>726.40000000000009</v>
      </c>
      <c r="L71" s="187">
        <v>738.50000000000011</v>
      </c>
      <c r="M71" s="187">
        <v>770.7</v>
      </c>
      <c r="N71" s="187">
        <v>783.1</v>
      </c>
      <c r="O71" s="187">
        <v>861.6</v>
      </c>
      <c r="P71" s="187">
        <v>819.2</v>
      </c>
      <c r="Q71" s="187">
        <v>847.30000000000007</v>
      </c>
      <c r="R71" s="187">
        <v>849.9</v>
      </c>
      <c r="S71" s="187">
        <v>887.6</v>
      </c>
      <c r="T71" s="187">
        <v>864.8</v>
      </c>
      <c r="U71" s="187">
        <v>870.9</v>
      </c>
      <c r="V71" s="187">
        <v>820.90000000000009</v>
      </c>
      <c r="W71" s="187">
        <v>887.3</v>
      </c>
      <c r="X71" s="187">
        <v>883.5</v>
      </c>
      <c r="Y71" s="187">
        <v>904.49999999999989</v>
      </c>
      <c r="Z71" s="187">
        <v>919.49999999999989</v>
      </c>
      <c r="AA71" s="187">
        <v>850.8</v>
      </c>
      <c r="AB71" s="187">
        <v>852.19999999999993</v>
      </c>
      <c r="AC71" s="187">
        <v>834.59999999999991</v>
      </c>
      <c r="AD71" s="187">
        <v>854.49999999999989</v>
      </c>
      <c r="AE71" s="187">
        <v>822.39999999999986</v>
      </c>
      <c r="AF71" s="187">
        <v>640.6</v>
      </c>
      <c r="AG71" s="187">
        <v>640.6</v>
      </c>
      <c r="AH71" s="209">
        <v>645.6</v>
      </c>
      <c r="AI71" s="187">
        <v>0</v>
      </c>
      <c r="AJ71" s="199"/>
      <c r="AK71" s="200"/>
      <c r="AL71" s="200"/>
      <c r="AM71" s="200"/>
      <c r="AN71" s="200"/>
      <c r="AO71" s="201" t="s">
        <v>21</v>
      </c>
      <c r="AP71" s="200">
        <f t="shared" si="1"/>
        <v>645.6</v>
      </c>
    </row>
    <row r="72" spans="1:42" s="1" customFormat="1" ht="11.25" x14ac:dyDescent="0.2">
      <c r="A72" s="183" t="s">
        <v>248</v>
      </c>
      <c r="B72" s="184">
        <v>504.8</v>
      </c>
      <c r="C72" s="184">
        <v>512</v>
      </c>
      <c r="D72" s="184">
        <v>538.09999999999991</v>
      </c>
      <c r="E72" s="184">
        <v>534.69999999999993</v>
      </c>
      <c r="F72" s="184">
        <v>525.6</v>
      </c>
      <c r="G72" s="184">
        <v>520</v>
      </c>
      <c r="H72" s="184">
        <v>510.5</v>
      </c>
      <c r="I72" s="184">
        <v>527.29999999999995</v>
      </c>
      <c r="J72" s="184">
        <v>516</v>
      </c>
      <c r="K72" s="184">
        <v>494.8</v>
      </c>
      <c r="L72" s="184">
        <v>474.09999999999997</v>
      </c>
      <c r="M72" s="184">
        <v>466.5</v>
      </c>
      <c r="N72" s="184">
        <v>454.99999999999994</v>
      </c>
      <c r="O72" s="184">
        <v>508.5</v>
      </c>
      <c r="P72" s="184">
        <v>454</v>
      </c>
      <c r="Q72" s="184">
        <v>377.7</v>
      </c>
      <c r="R72" s="184">
        <v>371.5</v>
      </c>
      <c r="S72" s="184">
        <v>372.1</v>
      </c>
      <c r="T72" s="184">
        <v>355.6</v>
      </c>
      <c r="U72" s="184">
        <v>317.8</v>
      </c>
      <c r="V72" s="184">
        <v>321.2</v>
      </c>
      <c r="W72" s="184">
        <v>321.09999999999997</v>
      </c>
      <c r="X72" s="184">
        <v>318.79999999999995</v>
      </c>
      <c r="Y72" s="184">
        <v>293.89999999999998</v>
      </c>
      <c r="Z72" s="184">
        <v>278.39999999999998</v>
      </c>
      <c r="AA72" s="184">
        <v>275.5</v>
      </c>
      <c r="AB72" s="184">
        <v>273.99999999999994</v>
      </c>
      <c r="AC72" s="184">
        <v>267.00000000000006</v>
      </c>
      <c r="AD72" s="184">
        <v>253.10000000000002</v>
      </c>
      <c r="AE72" s="184">
        <v>229.4</v>
      </c>
      <c r="AF72" s="184">
        <v>218.70000000000002</v>
      </c>
      <c r="AG72" s="184">
        <v>191.70000000000002</v>
      </c>
      <c r="AH72" s="208">
        <v>186</v>
      </c>
      <c r="AI72" s="184">
        <v>155</v>
      </c>
      <c r="AJ72" s="196">
        <v>345.37</v>
      </c>
      <c r="AK72" s="197">
        <v>285.74</v>
      </c>
      <c r="AL72" s="197">
        <v>274.11</v>
      </c>
      <c r="AM72" s="197">
        <v>276.26</v>
      </c>
      <c r="AN72" s="197">
        <v>319.95999999999998</v>
      </c>
      <c r="AO72" s="198">
        <v>322.63377704490057</v>
      </c>
      <c r="AP72" s="197">
        <f t="shared" si="1"/>
        <v>322.63</v>
      </c>
    </row>
    <row r="73" spans="1:42" s="1" customFormat="1" ht="11.25" x14ac:dyDescent="0.2">
      <c r="A73" s="186" t="s">
        <v>249</v>
      </c>
      <c r="B73" s="187">
        <v>0.7</v>
      </c>
      <c r="C73" s="187">
        <v>0.7</v>
      </c>
      <c r="D73" s="187">
        <v>0.7</v>
      </c>
      <c r="E73" s="187">
        <v>0.7</v>
      </c>
      <c r="F73" s="187">
        <v>0.7</v>
      </c>
      <c r="G73" s="187">
        <v>1.3</v>
      </c>
      <c r="H73" s="187">
        <v>0.6</v>
      </c>
      <c r="I73" s="187">
        <v>0.6</v>
      </c>
      <c r="J73" s="187">
        <v>0.5</v>
      </c>
      <c r="K73" s="187">
        <v>0.4</v>
      </c>
      <c r="L73" s="187">
        <v>0.4</v>
      </c>
      <c r="M73" s="187">
        <v>0.4</v>
      </c>
      <c r="N73" s="187">
        <v>0.4</v>
      </c>
      <c r="O73" s="187">
        <v>0.4</v>
      </c>
      <c r="P73" s="187">
        <v>0.4</v>
      </c>
      <c r="Q73" s="187">
        <v>0.4</v>
      </c>
      <c r="R73" s="187">
        <v>0.3</v>
      </c>
      <c r="S73" s="187">
        <v>0.3</v>
      </c>
      <c r="T73" s="187">
        <v>0.2</v>
      </c>
      <c r="U73" s="187">
        <v>0.2</v>
      </c>
      <c r="V73" s="187">
        <v>0.2</v>
      </c>
      <c r="W73" s="187">
        <v>0.2</v>
      </c>
      <c r="X73" s="187">
        <v>0.2</v>
      </c>
      <c r="Y73" s="187">
        <v>0.3</v>
      </c>
      <c r="Z73" s="187">
        <v>0.3</v>
      </c>
      <c r="AA73" s="187">
        <v>0.3</v>
      </c>
      <c r="AB73" s="187">
        <v>0.3</v>
      </c>
      <c r="AC73" s="187">
        <v>0.1</v>
      </c>
      <c r="AD73" s="187">
        <v>0.1</v>
      </c>
      <c r="AE73" s="187">
        <v>0.2</v>
      </c>
      <c r="AF73" s="187">
        <v>0.1</v>
      </c>
      <c r="AG73" s="187">
        <v>0.1</v>
      </c>
      <c r="AH73" s="209">
        <v>0.2</v>
      </c>
      <c r="AI73" s="187">
        <v>0.2</v>
      </c>
      <c r="AJ73" s="199">
        <v>477.72</v>
      </c>
      <c r="AK73" s="200">
        <v>393.67</v>
      </c>
      <c r="AL73" s="200">
        <v>401.93</v>
      </c>
      <c r="AM73" s="200">
        <v>423.48</v>
      </c>
      <c r="AN73" s="200">
        <v>531.29</v>
      </c>
      <c r="AO73" s="201">
        <v>595.5293825136589</v>
      </c>
      <c r="AP73" s="200">
        <f t="shared" si="1"/>
        <v>595.53</v>
      </c>
    </row>
    <row r="74" spans="1:42" s="1" customFormat="1" ht="11.25" x14ac:dyDescent="0.2">
      <c r="A74" s="183" t="s">
        <v>250</v>
      </c>
      <c r="B74" s="184">
        <v>748.8</v>
      </c>
      <c r="C74" s="184">
        <v>770.7</v>
      </c>
      <c r="D74" s="184">
        <v>790.59999999999991</v>
      </c>
      <c r="E74" s="184">
        <v>815.69999999999993</v>
      </c>
      <c r="F74" s="184">
        <v>785.7</v>
      </c>
      <c r="G74" s="184">
        <v>831</v>
      </c>
      <c r="H74" s="184">
        <v>847.7</v>
      </c>
      <c r="I74" s="184">
        <v>821.6</v>
      </c>
      <c r="J74" s="184">
        <v>800.69999999999993</v>
      </c>
      <c r="K74" s="184">
        <v>807.19999999999993</v>
      </c>
      <c r="L74" s="184">
        <v>822.3</v>
      </c>
      <c r="M74" s="184">
        <v>818.1</v>
      </c>
      <c r="N74" s="184">
        <v>799.09999999999991</v>
      </c>
      <c r="O74" s="184">
        <v>786.99999999999989</v>
      </c>
      <c r="P74" s="184">
        <v>815.6</v>
      </c>
      <c r="Q74" s="184">
        <v>796.3</v>
      </c>
      <c r="R74" s="184">
        <v>781.59999999999991</v>
      </c>
      <c r="S74" s="184">
        <v>809.6</v>
      </c>
      <c r="T74" s="184">
        <v>814.3</v>
      </c>
      <c r="U74" s="184">
        <v>838.1</v>
      </c>
      <c r="V74" s="184">
        <v>811.9</v>
      </c>
      <c r="W74" s="184">
        <v>777.19999999999993</v>
      </c>
      <c r="X74" s="184">
        <v>853.4</v>
      </c>
      <c r="Y74" s="184">
        <v>817.49999999999989</v>
      </c>
      <c r="Z74" s="184">
        <v>840.49999999999989</v>
      </c>
      <c r="AA74" s="184">
        <v>781.5</v>
      </c>
      <c r="AB74" s="184">
        <v>732.4</v>
      </c>
      <c r="AC74" s="184">
        <v>731.4</v>
      </c>
      <c r="AD74" s="184">
        <v>747.5</v>
      </c>
      <c r="AE74" s="184">
        <v>709.39999999999986</v>
      </c>
      <c r="AF74" s="184">
        <v>691.69999999999993</v>
      </c>
      <c r="AG74" s="184">
        <v>716.59999999999991</v>
      </c>
      <c r="AH74" s="208">
        <v>735.1</v>
      </c>
      <c r="AI74" s="184">
        <v>748.5</v>
      </c>
      <c r="AJ74" s="196"/>
      <c r="AK74" s="197"/>
      <c r="AL74" s="197"/>
      <c r="AM74" s="197"/>
      <c r="AN74" s="197"/>
      <c r="AO74" s="198" t="s">
        <v>21</v>
      </c>
      <c r="AP74" s="197">
        <f t="shared" si="1"/>
        <v>735.1</v>
      </c>
    </row>
    <row r="75" spans="1:42" s="1" customFormat="1" ht="11.25" x14ac:dyDescent="0.2">
      <c r="A75" s="186" t="s">
        <v>251</v>
      </c>
      <c r="B75" s="187">
        <v>691.2</v>
      </c>
      <c r="C75" s="187">
        <v>672.6</v>
      </c>
      <c r="D75" s="187">
        <v>614.4</v>
      </c>
      <c r="E75" s="187">
        <v>702.6</v>
      </c>
      <c r="F75" s="187">
        <v>622.4</v>
      </c>
      <c r="G75" s="187">
        <v>601.5</v>
      </c>
      <c r="H75" s="187">
        <v>618.19999999999993</v>
      </c>
      <c r="I75" s="187">
        <v>678.9</v>
      </c>
      <c r="J75" s="187">
        <v>647.29999999999995</v>
      </c>
      <c r="K75" s="187">
        <v>664.8</v>
      </c>
      <c r="L75" s="187">
        <v>666.19999999999993</v>
      </c>
      <c r="M75" s="187">
        <v>695.19999999999993</v>
      </c>
      <c r="N75" s="187">
        <v>691.09999999999991</v>
      </c>
      <c r="O75" s="187">
        <v>739.9</v>
      </c>
      <c r="P75" s="187">
        <v>721.5</v>
      </c>
      <c r="Q75" s="187">
        <v>731.8</v>
      </c>
      <c r="R75" s="187">
        <v>750.7</v>
      </c>
      <c r="S75" s="187">
        <v>783.49999999999989</v>
      </c>
      <c r="T75" s="187">
        <v>838.8</v>
      </c>
      <c r="U75" s="187">
        <v>795.3</v>
      </c>
      <c r="V75" s="187">
        <v>707.59999999999991</v>
      </c>
      <c r="W75" s="187">
        <v>804.8</v>
      </c>
      <c r="X75" s="187">
        <v>722.8</v>
      </c>
      <c r="Y75" s="187">
        <v>693.4</v>
      </c>
      <c r="Z75" s="187">
        <v>744.2</v>
      </c>
      <c r="AA75" s="187">
        <v>735.69999999999993</v>
      </c>
      <c r="AB75" s="187">
        <v>733.39999999999986</v>
      </c>
      <c r="AC75" s="187">
        <v>768.69999999999993</v>
      </c>
      <c r="AD75" s="187">
        <v>769.3</v>
      </c>
      <c r="AE75" s="187">
        <v>765.49999999999989</v>
      </c>
      <c r="AF75" s="187">
        <v>775.59999999999991</v>
      </c>
      <c r="AG75" s="187">
        <v>783.5</v>
      </c>
      <c r="AH75" s="209">
        <v>791.9</v>
      </c>
      <c r="AI75" s="187">
        <v>777.4</v>
      </c>
      <c r="AJ75" s="199"/>
      <c r="AK75" s="200"/>
      <c r="AL75" s="200"/>
      <c r="AM75" s="200"/>
      <c r="AN75" s="200"/>
      <c r="AO75" s="201" t="s">
        <v>21</v>
      </c>
      <c r="AP75" s="200">
        <f t="shared" si="1"/>
        <v>791.9</v>
      </c>
    </row>
    <row r="76" spans="1:42" s="1" customFormat="1" ht="11.25" x14ac:dyDescent="0.2">
      <c r="A76" s="183" t="s">
        <v>252</v>
      </c>
      <c r="B76" s="184">
        <v>609.1</v>
      </c>
      <c r="C76" s="184">
        <v>600.9</v>
      </c>
      <c r="D76" s="184">
        <v>565.09999999999991</v>
      </c>
      <c r="E76" s="184">
        <v>591.09999999999991</v>
      </c>
      <c r="F76" s="184">
        <v>596.69999999999993</v>
      </c>
      <c r="G76" s="184">
        <v>611.69999999999993</v>
      </c>
      <c r="H76" s="184">
        <v>603.99999999999989</v>
      </c>
      <c r="I76" s="184">
        <v>598.59999999999991</v>
      </c>
      <c r="J76" s="184">
        <v>567.69999999999993</v>
      </c>
      <c r="K76" s="184">
        <v>593.1</v>
      </c>
      <c r="L76" s="184">
        <v>579.6</v>
      </c>
      <c r="M76" s="184">
        <v>588.70000000000005</v>
      </c>
      <c r="N76" s="184">
        <v>570.79999999999995</v>
      </c>
      <c r="O76" s="184">
        <v>534.29999999999995</v>
      </c>
      <c r="P76" s="184">
        <v>546.9</v>
      </c>
      <c r="Q76" s="184">
        <v>546.19999999999993</v>
      </c>
      <c r="R76" s="184">
        <v>554.9</v>
      </c>
      <c r="S76" s="184">
        <v>551.9</v>
      </c>
      <c r="T76" s="184">
        <v>587.1</v>
      </c>
      <c r="U76" s="184">
        <v>583.79999999999995</v>
      </c>
      <c r="V76" s="184">
        <v>569.9</v>
      </c>
      <c r="W76" s="184">
        <v>582.99999999999989</v>
      </c>
      <c r="X76" s="184">
        <v>575.49999999999989</v>
      </c>
      <c r="Y76" s="184">
        <v>583.59999999999991</v>
      </c>
      <c r="Z76" s="184">
        <v>568.5</v>
      </c>
      <c r="AA76" s="184">
        <v>552</v>
      </c>
      <c r="AB76" s="184">
        <v>532.09999999999991</v>
      </c>
      <c r="AC76" s="184">
        <v>532.9</v>
      </c>
      <c r="AD76" s="184">
        <v>524.09999999999991</v>
      </c>
      <c r="AE76" s="184">
        <v>476.2</v>
      </c>
      <c r="AF76" s="184">
        <v>478.4</v>
      </c>
      <c r="AG76" s="184">
        <v>482.8</v>
      </c>
      <c r="AH76" s="208">
        <v>537.5</v>
      </c>
      <c r="AI76" s="184">
        <v>0</v>
      </c>
      <c r="AJ76" s="196"/>
      <c r="AK76" s="197"/>
      <c r="AL76" s="197"/>
      <c r="AM76" s="197"/>
      <c r="AN76" s="197"/>
      <c r="AO76" s="198" t="s">
        <v>21</v>
      </c>
      <c r="AP76" s="197">
        <f t="shared" si="1"/>
        <v>537.5</v>
      </c>
    </row>
    <row r="77" spans="1:42" s="1" customFormat="1" ht="11.25" x14ac:dyDescent="0.2">
      <c r="A77" s="186" t="s">
        <v>253</v>
      </c>
      <c r="B77" s="187">
        <v>576.70000000000005</v>
      </c>
      <c r="C77" s="187">
        <v>579.5</v>
      </c>
      <c r="D77" s="187">
        <v>1066.9000000000001</v>
      </c>
      <c r="E77" s="187">
        <v>1660.6999999999998</v>
      </c>
      <c r="F77" s="187">
        <v>1839.8</v>
      </c>
      <c r="G77" s="187">
        <v>1700.1000000000001</v>
      </c>
      <c r="H77" s="187">
        <v>1660.8</v>
      </c>
      <c r="I77" s="187">
        <v>2215.2999999999997</v>
      </c>
      <c r="J77" s="187">
        <v>1226.5</v>
      </c>
      <c r="K77" s="187">
        <v>490.09999999999997</v>
      </c>
      <c r="L77" s="187">
        <v>788.80000000000007</v>
      </c>
      <c r="M77" s="187">
        <v>994.9</v>
      </c>
      <c r="N77" s="187">
        <v>840.49999999999989</v>
      </c>
      <c r="O77" s="187">
        <v>1061.1000000000001</v>
      </c>
      <c r="P77" s="187">
        <v>953</v>
      </c>
      <c r="Q77" s="187">
        <v>825.4</v>
      </c>
      <c r="R77" s="187">
        <v>650.9</v>
      </c>
      <c r="S77" s="187">
        <v>460.59999999999997</v>
      </c>
      <c r="T77" s="187">
        <v>686.9</v>
      </c>
      <c r="U77" s="187">
        <v>813</v>
      </c>
      <c r="V77" s="187">
        <v>796</v>
      </c>
      <c r="W77" s="187">
        <v>721.6</v>
      </c>
      <c r="X77" s="187">
        <v>840.8</v>
      </c>
      <c r="Y77" s="187">
        <v>853.8</v>
      </c>
      <c r="Z77" s="187">
        <v>741.90000000000009</v>
      </c>
      <c r="AA77" s="187">
        <v>722.6</v>
      </c>
      <c r="AB77" s="187">
        <v>662.8</v>
      </c>
      <c r="AC77" s="187">
        <v>688</v>
      </c>
      <c r="AD77" s="187">
        <v>737.50000000000011</v>
      </c>
      <c r="AE77" s="187">
        <v>778.80000000000007</v>
      </c>
      <c r="AF77" s="187">
        <v>674.9</v>
      </c>
      <c r="AG77" s="187">
        <v>664.5</v>
      </c>
      <c r="AH77" s="209">
        <v>680.5</v>
      </c>
      <c r="AI77" s="187">
        <v>0</v>
      </c>
      <c r="AJ77" s="199"/>
      <c r="AK77" s="200"/>
      <c r="AL77" s="200"/>
      <c r="AM77" s="200"/>
      <c r="AN77" s="200"/>
      <c r="AO77" s="201" t="s">
        <v>21</v>
      </c>
      <c r="AP77" s="200">
        <f t="shared" si="1"/>
        <v>680.5</v>
      </c>
    </row>
    <row r="78" spans="1:42" s="1" customFormat="1" ht="11.25" x14ac:dyDescent="0.2">
      <c r="A78" s="183" t="s">
        <v>254</v>
      </c>
      <c r="B78" s="184">
        <v>753.2</v>
      </c>
      <c r="C78" s="184">
        <v>756</v>
      </c>
      <c r="D78" s="184">
        <v>761.8</v>
      </c>
      <c r="E78" s="184">
        <v>745.3</v>
      </c>
      <c r="F78" s="184">
        <v>742.1</v>
      </c>
      <c r="G78" s="184">
        <v>738.59999999999991</v>
      </c>
      <c r="H78" s="184">
        <v>719.3</v>
      </c>
      <c r="I78" s="184">
        <v>715.8</v>
      </c>
      <c r="J78" s="184">
        <v>712.49999999999989</v>
      </c>
      <c r="K78" s="184">
        <v>705.8</v>
      </c>
      <c r="L78" s="184">
        <v>652.29999999999995</v>
      </c>
      <c r="M78" s="184">
        <v>678.8</v>
      </c>
      <c r="N78" s="184">
        <v>644.9</v>
      </c>
      <c r="O78" s="184">
        <v>607.79999999999995</v>
      </c>
      <c r="P78" s="184">
        <v>583.4</v>
      </c>
      <c r="Q78" s="184">
        <v>592.4</v>
      </c>
      <c r="R78" s="184">
        <v>543.40000000000009</v>
      </c>
      <c r="S78" s="184">
        <v>507.4</v>
      </c>
      <c r="T78" s="184">
        <v>476.2</v>
      </c>
      <c r="U78" s="184">
        <v>456.2</v>
      </c>
      <c r="V78" s="184">
        <v>467.5</v>
      </c>
      <c r="W78" s="184">
        <v>434.7</v>
      </c>
      <c r="X78" s="184">
        <v>467</v>
      </c>
      <c r="Y78" s="184">
        <v>440.8</v>
      </c>
      <c r="Z78" s="184">
        <v>430.59999999999997</v>
      </c>
      <c r="AA78" s="184">
        <v>418.9</v>
      </c>
      <c r="AB78" s="184">
        <v>414.5</v>
      </c>
      <c r="AC78" s="184">
        <v>379.8</v>
      </c>
      <c r="AD78" s="184">
        <v>333.6</v>
      </c>
      <c r="AE78" s="184">
        <v>294.59999999999997</v>
      </c>
      <c r="AF78" s="184">
        <v>264.8</v>
      </c>
      <c r="AG78" s="184">
        <v>316.89999999999998</v>
      </c>
      <c r="AH78" s="208">
        <v>290.09999999999997</v>
      </c>
      <c r="AI78" s="184">
        <v>239.9</v>
      </c>
      <c r="AJ78" s="196">
        <v>634.20000000000005</v>
      </c>
      <c r="AK78" s="197">
        <v>495.15</v>
      </c>
      <c r="AL78" s="197">
        <v>446.47</v>
      </c>
      <c r="AM78" s="197">
        <v>570.09</v>
      </c>
      <c r="AN78" s="197">
        <v>474.84</v>
      </c>
      <c r="AO78" s="198">
        <v>445.49507337017241</v>
      </c>
      <c r="AP78" s="197">
        <f t="shared" si="1"/>
        <v>445.5</v>
      </c>
    </row>
    <row r="79" spans="1:42" s="1" customFormat="1" ht="11.25" x14ac:dyDescent="0.2">
      <c r="A79" s="186" t="s">
        <v>255</v>
      </c>
      <c r="B79" s="187">
        <v>843.5</v>
      </c>
      <c r="C79" s="187">
        <v>834.2</v>
      </c>
      <c r="D79" s="187">
        <v>820.8</v>
      </c>
      <c r="E79" s="187">
        <v>838.5</v>
      </c>
      <c r="F79" s="187">
        <v>833.7</v>
      </c>
      <c r="G79" s="187">
        <v>837.2</v>
      </c>
      <c r="H79" s="187">
        <v>844.59999999999991</v>
      </c>
      <c r="I79" s="187">
        <v>838.8</v>
      </c>
      <c r="J79" s="187">
        <v>782.09999999999991</v>
      </c>
      <c r="K79" s="187">
        <v>783.1</v>
      </c>
      <c r="L79" s="187">
        <v>782.6</v>
      </c>
      <c r="M79" s="187">
        <v>787.99999999999989</v>
      </c>
      <c r="N79" s="187">
        <v>830.59999999999991</v>
      </c>
      <c r="O79" s="187">
        <v>823.3</v>
      </c>
      <c r="P79" s="187">
        <v>827.59999999999991</v>
      </c>
      <c r="Q79" s="187">
        <v>793.3</v>
      </c>
      <c r="R79" s="187">
        <v>791.1</v>
      </c>
      <c r="S79" s="187">
        <v>787.1</v>
      </c>
      <c r="T79" s="187">
        <v>727.5</v>
      </c>
      <c r="U79" s="187">
        <v>709.00000000000011</v>
      </c>
      <c r="V79" s="187">
        <v>700.80000000000007</v>
      </c>
      <c r="W79" s="187">
        <v>740.9</v>
      </c>
      <c r="X79" s="187">
        <v>783.4</v>
      </c>
      <c r="Y79" s="187">
        <v>671.4</v>
      </c>
      <c r="Z79" s="187">
        <v>638.1</v>
      </c>
      <c r="AA79" s="187">
        <v>609.40000000000009</v>
      </c>
      <c r="AB79" s="187">
        <v>568.00000000000011</v>
      </c>
      <c r="AC79" s="187">
        <v>557.20000000000005</v>
      </c>
      <c r="AD79" s="187">
        <v>495.2</v>
      </c>
      <c r="AE79" s="187">
        <v>480.99999999999994</v>
      </c>
      <c r="AF79" s="187">
        <v>461.79999999999995</v>
      </c>
      <c r="AG79" s="187">
        <v>442.6</v>
      </c>
      <c r="AH79" s="209">
        <v>437.3</v>
      </c>
      <c r="AI79" s="187">
        <v>400.4</v>
      </c>
      <c r="AJ79" s="199"/>
      <c r="AK79" s="200"/>
      <c r="AL79" s="200"/>
      <c r="AM79" s="200"/>
      <c r="AN79" s="200"/>
      <c r="AO79" s="201" t="s">
        <v>21</v>
      </c>
      <c r="AP79" s="200">
        <f t="shared" si="1"/>
        <v>437.3</v>
      </c>
    </row>
    <row r="80" spans="1:42" s="1" customFormat="1" ht="11.25" x14ac:dyDescent="0.2">
      <c r="A80" s="183" t="s">
        <v>256</v>
      </c>
      <c r="B80" s="184">
        <v>583.5</v>
      </c>
      <c r="C80" s="184">
        <v>556.69999999999993</v>
      </c>
      <c r="D80" s="184">
        <v>541.99999999999989</v>
      </c>
      <c r="E80" s="184">
        <v>531.20000000000005</v>
      </c>
      <c r="F80" s="184">
        <v>522.6</v>
      </c>
      <c r="G80" s="184">
        <v>552.69999999999993</v>
      </c>
      <c r="H80" s="184">
        <v>530.9</v>
      </c>
      <c r="I80" s="184">
        <v>521.1</v>
      </c>
      <c r="J80" s="184">
        <v>520.20000000000005</v>
      </c>
      <c r="K80" s="184">
        <v>501.3</v>
      </c>
      <c r="L80" s="184">
        <v>503.90000000000003</v>
      </c>
      <c r="M80" s="184">
        <v>488.8</v>
      </c>
      <c r="N80" s="184">
        <v>510.8</v>
      </c>
      <c r="O80" s="184">
        <v>518.4</v>
      </c>
      <c r="P80" s="184">
        <v>504.09999999999997</v>
      </c>
      <c r="Q80" s="184">
        <v>492.59999999999997</v>
      </c>
      <c r="R80" s="184">
        <v>486.2</v>
      </c>
      <c r="S80" s="184">
        <v>482.09999999999997</v>
      </c>
      <c r="T80" s="184">
        <v>458.8</v>
      </c>
      <c r="U80" s="184">
        <v>416.49999999999994</v>
      </c>
      <c r="V80" s="184">
        <v>411.4</v>
      </c>
      <c r="W80" s="184">
        <v>407.4</v>
      </c>
      <c r="X80" s="184">
        <v>394.2</v>
      </c>
      <c r="Y80" s="184">
        <v>344.49999999999994</v>
      </c>
      <c r="Z80" s="184">
        <v>332.7</v>
      </c>
      <c r="AA80" s="184">
        <v>344.09999999999997</v>
      </c>
      <c r="AB80" s="184">
        <v>332.09999999999997</v>
      </c>
      <c r="AC80" s="184">
        <v>327</v>
      </c>
      <c r="AD80" s="184">
        <v>308</v>
      </c>
      <c r="AE80" s="184">
        <v>286.10000000000002</v>
      </c>
      <c r="AF80" s="184">
        <v>265.7</v>
      </c>
      <c r="AG80" s="184">
        <v>282.60000000000002</v>
      </c>
      <c r="AH80" s="208">
        <v>312.8</v>
      </c>
      <c r="AI80" s="184">
        <v>258.5</v>
      </c>
      <c r="AJ80" s="196">
        <v>483.29</v>
      </c>
      <c r="AK80" s="197">
        <v>465.89</v>
      </c>
      <c r="AL80" s="197">
        <v>458.57</v>
      </c>
      <c r="AM80" s="197">
        <v>456.57</v>
      </c>
      <c r="AN80" s="197">
        <v>457.15</v>
      </c>
      <c r="AO80" s="198">
        <v>500.56564064015652</v>
      </c>
      <c r="AP80" s="197">
        <f t="shared" si="1"/>
        <v>500.57</v>
      </c>
    </row>
    <row r="81" spans="1:42" s="1" customFormat="1" ht="11.25" x14ac:dyDescent="0.2">
      <c r="A81" s="186" t="s">
        <v>257</v>
      </c>
      <c r="B81" s="187">
        <v>767.4</v>
      </c>
      <c r="C81" s="187">
        <v>926.9</v>
      </c>
      <c r="D81" s="187">
        <v>900.8</v>
      </c>
      <c r="E81" s="187">
        <v>1127.7999999999997</v>
      </c>
      <c r="F81" s="187">
        <v>861.3</v>
      </c>
      <c r="G81" s="187">
        <v>986.8</v>
      </c>
      <c r="H81" s="187">
        <v>911.1</v>
      </c>
      <c r="I81" s="187">
        <v>892.6</v>
      </c>
      <c r="J81" s="187">
        <v>884.1</v>
      </c>
      <c r="K81" s="187">
        <v>862.09999999999991</v>
      </c>
      <c r="L81" s="187">
        <v>835.49999999999989</v>
      </c>
      <c r="M81" s="187">
        <v>834.9</v>
      </c>
      <c r="N81" s="187">
        <v>816.9</v>
      </c>
      <c r="O81" s="187">
        <v>832.99999999999989</v>
      </c>
      <c r="P81" s="187">
        <v>626.1</v>
      </c>
      <c r="Q81" s="187">
        <v>579.5</v>
      </c>
      <c r="R81" s="187">
        <v>491.8</v>
      </c>
      <c r="S81" s="187">
        <v>623.6</v>
      </c>
      <c r="T81" s="187">
        <v>663</v>
      </c>
      <c r="U81" s="187">
        <v>726.50000000000011</v>
      </c>
      <c r="V81" s="187">
        <v>768.4</v>
      </c>
      <c r="W81" s="187">
        <v>699.90000000000009</v>
      </c>
      <c r="X81" s="187">
        <v>655.9</v>
      </c>
      <c r="Y81" s="187">
        <v>625.5</v>
      </c>
      <c r="Z81" s="187">
        <v>603.9</v>
      </c>
      <c r="AA81" s="187">
        <v>632.1</v>
      </c>
      <c r="AB81" s="187">
        <v>637.9</v>
      </c>
      <c r="AC81" s="187">
        <v>625</v>
      </c>
      <c r="AD81" s="187">
        <v>635.5</v>
      </c>
      <c r="AE81" s="187">
        <v>646.6</v>
      </c>
      <c r="AF81" s="187">
        <v>509.8</v>
      </c>
      <c r="AG81" s="187">
        <v>510.6</v>
      </c>
      <c r="AH81" s="209">
        <v>523.80000000000007</v>
      </c>
      <c r="AI81" s="187">
        <v>0</v>
      </c>
      <c r="AJ81" s="199"/>
      <c r="AK81" s="200"/>
      <c r="AL81" s="200"/>
      <c r="AM81" s="200"/>
      <c r="AN81" s="200"/>
      <c r="AO81" s="201" t="s">
        <v>21</v>
      </c>
      <c r="AP81" s="200">
        <f t="shared" si="1"/>
        <v>523.79999999999995</v>
      </c>
    </row>
    <row r="82" spans="1:42" s="1" customFormat="1" ht="11.25" x14ac:dyDescent="0.2">
      <c r="A82" s="183" t="s">
        <v>258</v>
      </c>
      <c r="B82" s="184">
        <v>452.90000000000003</v>
      </c>
      <c r="C82" s="184">
        <v>441.6</v>
      </c>
      <c r="D82" s="184">
        <v>444</v>
      </c>
      <c r="E82" s="184">
        <v>422.1</v>
      </c>
      <c r="F82" s="184">
        <v>438.2</v>
      </c>
      <c r="G82" s="184">
        <v>417.90000000000003</v>
      </c>
      <c r="H82" s="184">
        <v>415</v>
      </c>
      <c r="I82" s="184">
        <v>398.90000000000003</v>
      </c>
      <c r="J82" s="184">
        <v>383.8</v>
      </c>
      <c r="K82" s="184">
        <v>401.3</v>
      </c>
      <c r="L82" s="184">
        <v>403.8</v>
      </c>
      <c r="M82" s="184">
        <v>404.3</v>
      </c>
      <c r="N82" s="184">
        <v>425</v>
      </c>
      <c r="O82" s="184">
        <v>446.29999999999995</v>
      </c>
      <c r="P82" s="184">
        <v>429</v>
      </c>
      <c r="Q82" s="184">
        <v>429.1</v>
      </c>
      <c r="R82" s="184">
        <v>417</v>
      </c>
      <c r="S82" s="184">
        <v>451.1</v>
      </c>
      <c r="T82" s="184">
        <v>442.90000000000003</v>
      </c>
      <c r="U82" s="184">
        <v>423.6</v>
      </c>
      <c r="V82" s="184">
        <v>430.8</v>
      </c>
      <c r="W82" s="184">
        <v>508.79999999999995</v>
      </c>
      <c r="X82" s="184">
        <v>560.20000000000005</v>
      </c>
      <c r="Y82" s="184">
        <v>565.80000000000007</v>
      </c>
      <c r="Z82" s="184">
        <v>552.20000000000005</v>
      </c>
      <c r="AA82" s="184">
        <v>536.6</v>
      </c>
      <c r="AB82" s="184">
        <v>532.1</v>
      </c>
      <c r="AC82" s="184">
        <v>514.20000000000005</v>
      </c>
      <c r="AD82" s="184">
        <v>493.2</v>
      </c>
      <c r="AE82" s="184">
        <v>483.99999999999994</v>
      </c>
      <c r="AF82" s="184">
        <v>479.59999999999997</v>
      </c>
      <c r="AG82" s="184">
        <v>465</v>
      </c>
      <c r="AH82" s="208">
        <v>465.6</v>
      </c>
      <c r="AI82" s="184">
        <v>433.5</v>
      </c>
      <c r="AJ82" s="196"/>
      <c r="AK82" s="197"/>
      <c r="AL82" s="197"/>
      <c r="AM82" s="197"/>
      <c r="AN82" s="197"/>
      <c r="AO82" s="198" t="s">
        <v>21</v>
      </c>
      <c r="AP82" s="197">
        <f t="shared" si="1"/>
        <v>465.6</v>
      </c>
    </row>
    <row r="83" spans="1:42" s="1" customFormat="1" ht="11.25" x14ac:dyDescent="0.2">
      <c r="A83" s="186" t="s">
        <v>259</v>
      </c>
      <c r="B83" s="187">
        <v>826.09999999999991</v>
      </c>
      <c r="C83" s="187">
        <v>881.8</v>
      </c>
      <c r="D83" s="187">
        <v>907.4</v>
      </c>
      <c r="E83" s="187">
        <v>871.19999999999993</v>
      </c>
      <c r="F83" s="187">
        <v>842.3</v>
      </c>
      <c r="G83" s="187">
        <v>844.39999999999986</v>
      </c>
      <c r="H83" s="187">
        <v>812.30000000000007</v>
      </c>
      <c r="I83" s="187">
        <v>810.50000000000011</v>
      </c>
      <c r="J83" s="187">
        <v>817.69999999999993</v>
      </c>
      <c r="K83" s="187">
        <v>757.30000000000007</v>
      </c>
      <c r="L83" s="187">
        <v>853.59999999999991</v>
      </c>
      <c r="M83" s="187">
        <v>834.39999999999986</v>
      </c>
      <c r="N83" s="187">
        <v>817.59999999999991</v>
      </c>
      <c r="O83" s="187">
        <v>840.50000000000011</v>
      </c>
      <c r="P83" s="187">
        <v>744.30000000000007</v>
      </c>
      <c r="Q83" s="187">
        <v>722</v>
      </c>
      <c r="R83" s="187">
        <v>672.19999999999993</v>
      </c>
      <c r="S83" s="187">
        <v>618.30000000000007</v>
      </c>
      <c r="T83" s="187">
        <v>593.9</v>
      </c>
      <c r="U83" s="187">
        <v>587.19999999999993</v>
      </c>
      <c r="V83" s="187">
        <v>579.80000000000007</v>
      </c>
      <c r="W83" s="187">
        <v>641.5</v>
      </c>
      <c r="X83" s="187">
        <v>646.19999999999993</v>
      </c>
      <c r="Y83" s="187">
        <v>641.5</v>
      </c>
      <c r="Z83" s="187">
        <v>658</v>
      </c>
      <c r="AA83" s="187">
        <v>587.29999999999995</v>
      </c>
      <c r="AB83" s="187">
        <v>490.09999999999997</v>
      </c>
      <c r="AC83" s="187">
        <v>480.09999999999997</v>
      </c>
      <c r="AD83" s="187">
        <v>443.4</v>
      </c>
      <c r="AE83" s="187">
        <v>420.3</v>
      </c>
      <c r="AF83" s="187">
        <v>397.7</v>
      </c>
      <c r="AG83" s="187">
        <v>380.1</v>
      </c>
      <c r="AH83" s="209">
        <v>377.2</v>
      </c>
      <c r="AI83" s="187">
        <v>0</v>
      </c>
      <c r="AJ83" s="199"/>
      <c r="AK83" s="200"/>
      <c r="AL83" s="200"/>
      <c r="AM83" s="200"/>
      <c r="AN83" s="200"/>
      <c r="AO83" s="201" t="s">
        <v>21</v>
      </c>
      <c r="AP83" s="200">
        <f t="shared" si="1"/>
        <v>377.2</v>
      </c>
    </row>
    <row r="84" spans="1:42" s="1" customFormat="1" ht="11.25" x14ac:dyDescent="0.2">
      <c r="A84" s="183" t="s">
        <v>260</v>
      </c>
      <c r="B84" s="184">
        <v>624.09999999999991</v>
      </c>
      <c r="C84" s="184">
        <v>619.80000000000007</v>
      </c>
      <c r="D84" s="184">
        <v>608.70000000000005</v>
      </c>
      <c r="E84" s="184">
        <v>564.1</v>
      </c>
      <c r="F84" s="184">
        <v>947.19999999999993</v>
      </c>
      <c r="G84" s="184">
        <v>635.00000000000011</v>
      </c>
      <c r="H84" s="184">
        <v>646.30000000000007</v>
      </c>
      <c r="I84" s="184">
        <v>590.9</v>
      </c>
      <c r="J84" s="184">
        <v>609.90000000000009</v>
      </c>
      <c r="K84" s="184">
        <v>591.40000000000009</v>
      </c>
      <c r="L84" s="184">
        <v>746</v>
      </c>
      <c r="M84" s="184">
        <v>578.80000000000007</v>
      </c>
      <c r="N84" s="184">
        <v>698.4</v>
      </c>
      <c r="O84" s="184">
        <v>679</v>
      </c>
      <c r="P84" s="184">
        <v>610.40000000000009</v>
      </c>
      <c r="Q84" s="184">
        <v>610.20000000000005</v>
      </c>
      <c r="R84" s="184">
        <v>885.4</v>
      </c>
      <c r="S84" s="184">
        <v>698.49999999999989</v>
      </c>
      <c r="T84" s="184">
        <v>578.6</v>
      </c>
      <c r="U84" s="184">
        <v>450.40000000000003</v>
      </c>
      <c r="V84" s="184">
        <v>418.1</v>
      </c>
      <c r="W84" s="184">
        <v>440.8</v>
      </c>
      <c r="X84" s="184">
        <v>472.6</v>
      </c>
      <c r="Y84" s="184">
        <v>502</v>
      </c>
      <c r="Z84" s="184">
        <v>594.70000000000005</v>
      </c>
      <c r="AA84" s="184">
        <v>446.8</v>
      </c>
      <c r="AB84" s="184">
        <v>580.1</v>
      </c>
      <c r="AC84" s="184">
        <v>610.90000000000009</v>
      </c>
      <c r="AD84" s="184">
        <v>610.80000000000007</v>
      </c>
      <c r="AE84" s="184">
        <v>640</v>
      </c>
      <c r="AF84" s="184">
        <v>575.30000000000007</v>
      </c>
      <c r="AG84" s="184">
        <v>489.09999999999997</v>
      </c>
      <c r="AH84" s="208">
        <v>538.10000000000014</v>
      </c>
      <c r="AI84" s="184">
        <v>532.70000000000005</v>
      </c>
      <c r="AJ84" s="196"/>
      <c r="AK84" s="197"/>
      <c r="AL84" s="197"/>
      <c r="AM84" s="197"/>
      <c r="AN84" s="197"/>
      <c r="AO84" s="198" t="s">
        <v>21</v>
      </c>
      <c r="AP84" s="197">
        <f t="shared" si="1"/>
        <v>538.1</v>
      </c>
    </row>
    <row r="85" spans="1:42" s="1" customFormat="1" ht="11.25" x14ac:dyDescent="0.2">
      <c r="A85" s="186" t="s">
        <v>261</v>
      </c>
      <c r="B85" s="187">
        <v>53</v>
      </c>
      <c r="C85" s="187">
        <v>56.4</v>
      </c>
      <c r="D85" s="187">
        <v>65.5</v>
      </c>
      <c r="E85" s="187">
        <v>70</v>
      </c>
      <c r="F85" s="187">
        <v>75.7</v>
      </c>
      <c r="G85" s="187">
        <v>64.399999999999991</v>
      </c>
      <c r="H85" s="187">
        <v>83.300000000000011</v>
      </c>
      <c r="I85" s="187">
        <v>89.7</v>
      </c>
      <c r="J85" s="187">
        <v>194.9</v>
      </c>
      <c r="K85" s="187">
        <v>273.80000000000007</v>
      </c>
      <c r="L85" s="187">
        <v>483.50000000000006</v>
      </c>
      <c r="M85" s="187">
        <v>305.8</v>
      </c>
      <c r="N85" s="187">
        <v>200.8</v>
      </c>
      <c r="O85" s="187">
        <v>168.4</v>
      </c>
      <c r="P85" s="187">
        <v>177.9</v>
      </c>
      <c r="Q85" s="187">
        <v>241.5</v>
      </c>
      <c r="R85" s="187">
        <v>274.39999999999998</v>
      </c>
      <c r="S85" s="187">
        <v>244.7</v>
      </c>
      <c r="T85" s="187">
        <v>296</v>
      </c>
      <c r="U85" s="187">
        <v>406.5</v>
      </c>
      <c r="V85" s="187">
        <v>330.3</v>
      </c>
      <c r="W85" s="187">
        <v>331.50000000000006</v>
      </c>
      <c r="X85" s="187">
        <v>252.2</v>
      </c>
      <c r="Y85" s="187">
        <v>229.2</v>
      </c>
      <c r="Z85" s="187">
        <v>256.89999999999998</v>
      </c>
      <c r="AA85" s="187">
        <v>132.9</v>
      </c>
      <c r="AB85" s="187">
        <v>135.5</v>
      </c>
      <c r="AC85" s="187">
        <v>232.60000000000002</v>
      </c>
      <c r="AD85" s="187">
        <v>130.30000000000001</v>
      </c>
      <c r="AE85" s="187">
        <v>108.4</v>
      </c>
      <c r="AF85" s="187">
        <v>61.300000000000004</v>
      </c>
      <c r="AG85" s="187">
        <v>96.399999999999991</v>
      </c>
      <c r="AH85" s="209">
        <v>116.7</v>
      </c>
      <c r="AI85" s="187">
        <v>97</v>
      </c>
      <c r="AJ85" s="199"/>
      <c r="AK85" s="200"/>
      <c r="AL85" s="200"/>
      <c r="AM85" s="200"/>
      <c r="AN85" s="200"/>
      <c r="AO85" s="201" t="s">
        <v>21</v>
      </c>
      <c r="AP85" s="200">
        <f t="shared" si="1"/>
        <v>116.7</v>
      </c>
    </row>
    <row r="86" spans="1:42" s="1" customFormat="1" ht="11.25" x14ac:dyDescent="0.2">
      <c r="A86" s="183" t="s">
        <v>262</v>
      </c>
      <c r="B86" s="184">
        <v>544.80000000000007</v>
      </c>
      <c r="C86" s="184">
        <v>585.79999999999995</v>
      </c>
      <c r="D86" s="184">
        <v>614.4</v>
      </c>
      <c r="E86" s="184">
        <v>593.20000000000005</v>
      </c>
      <c r="F86" s="184">
        <v>585</v>
      </c>
      <c r="G86" s="184">
        <v>575.4</v>
      </c>
      <c r="H86" s="184">
        <v>568.30000000000007</v>
      </c>
      <c r="I86" s="184">
        <v>590.90000000000009</v>
      </c>
      <c r="J86" s="184">
        <v>527.70000000000005</v>
      </c>
      <c r="K86" s="184">
        <v>512.9</v>
      </c>
      <c r="L86" s="184">
        <v>503</v>
      </c>
      <c r="M86" s="184">
        <v>493.29999999999995</v>
      </c>
      <c r="N86" s="184">
        <v>483.79999999999995</v>
      </c>
      <c r="O86" s="184">
        <v>480.9</v>
      </c>
      <c r="P86" s="184">
        <v>514.29999999999995</v>
      </c>
      <c r="Q86" s="184">
        <v>498.59999999999997</v>
      </c>
      <c r="R86" s="184">
        <v>502.29999999999995</v>
      </c>
      <c r="S86" s="184">
        <v>492.59999999999997</v>
      </c>
      <c r="T86" s="184">
        <v>499.5</v>
      </c>
      <c r="U86" s="184">
        <v>539</v>
      </c>
      <c r="V86" s="184">
        <v>548.4</v>
      </c>
      <c r="W86" s="184">
        <v>560.20000000000005</v>
      </c>
      <c r="X86" s="184">
        <v>554.1</v>
      </c>
      <c r="Y86" s="184">
        <v>537.9</v>
      </c>
      <c r="Z86" s="184">
        <v>519</v>
      </c>
      <c r="AA86" s="184">
        <v>528.79999999999995</v>
      </c>
      <c r="AB86" s="184">
        <v>523.4</v>
      </c>
      <c r="AC86" s="184">
        <v>539.5</v>
      </c>
      <c r="AD86" s="184">
        <v>534.9</v>
      </c>
      <c r="AE86" s="184">
        <v>517.30000000000007</v>
      </c>
      <c r="AF86" s="184">
        <v>467.1</v>
      </c>
      <c r="AG86" s="184">
        <v>457.5</v>
      </c>
      <c r="AH86" s="208">
        <v>432.2</v>
      </c>
      <c r="AI86" s="184">
        <v>421.5</v>
      </c>
      <c r="AJ86" s="196"/>
      <c r="AK86" s="197"/>
      <c r="AL86" s="197"/>
      <c r="AM86" s="197"/>
      <c r="AN86" s="197"/>
      <c r="AO86" s="198" t="s">
        <v>21</v>
      </c>
      <c r="AP86" s="197">
        <f t="shared" si="1"/>
        <v>432.2</v>
      </c>
    </row>
    <row r="87" spans="1:42" s="1" customFormat="1" ht="11.25" x14ac:dyDescent="0.2">
      <c r="A87" s="186" t="s">
        <v>263</v>
      </c>
      <c r="B87" s="187">
        <v>579.70000000000005</v>
      </c>
      <c r="C87" s="187">
        <v>566.20000000000005</v>
      </c>
      <c r="D87" s="187">
        <v>556.6</v>
      </c>
      <c r="E87" s="187">
        <v>517.79999999999995</v>
      </c>
      <c r="F87" s="187">
        <v>520.5</v>
      </c>
      <c r="G87" s="187">
        <v>493.20000000000005</v>
      </c>
      <c r="H87" s="187">
        <v>532.9</v>
      </c>
      <c r="I87" s="187">
        <v>571.40000000000009</v>
      </c>
      <c r="J87" s="187">
        <v>511.4</v>
      </c>
      <c r="K87" s="187">
        <v>565.6</v>
      </c>
      <c r="L87" s="187">
        <v>597.90000000000009</v>
      </c>
      <c r="M87" s="187">
        <v>596.50000000000011</v>
      </c>
      <c r="N87" s="187">
        <v>581.6</v>
      </c>
      <c r="O87" s="187">
        <v>554.70000000000005</v>
      </c>
      <c r="P87" s="187">
        <v>541.20000000000005</v>
      </c>
      <c r="Q87" s="187">
        <v>534.5</v>
      </c>
      <c r="R87" s="187">
        <v>546.40000000000009</v>
      </c>
      <c r="S87" s="187">
        <v>479.90000000000003</v>
      </c>
      <c r="T87" s="187">
        <v>493</v>
      </c>
      <c r="U87" s="187">
        <v>583.50000000000011</v>
      </c>
      <c r="V87" s="187">
        <v>541.80000000000007</v>
      </c>
      <c r="W87" s="187">
        <v>464.5</v>
      </c>
      <c r="X87" s="187">
        <v>464.40000000000003</v>
      </c>
      <c r="Y87" s="187">
        <v>462.70000000000005</v>
      </c>
      <c r="Z87" s="187">
        <v>496.29999999999995</v>
      </c>
      <c r="AA87" s="187">
        <v>591.20000000000005</v>
      </c>
      <c r="AB87" s="187">
        <v>579.1</v>
      </c>
      <c r="AC87" s="187">
        <v>613.70000000000005</v>
      </c>
      <c r="AD87" s="187">
        <v>603.60000000000014</v>
      </c>
      <c r="AE87" s="187">
        <v>668.7</v>
      </c>
      <c r="AF87" s="187">
        <v>580.6</v>
      </c>
      <c r="AG87" s="187">
        <v>457.1</v>
      </c>
      <c r="AH87" s="209">
        <v>460.49999999999994</v>
      </c>
      <c r="AI87" s="187">
        <v>0</v>
      </c>
      <c r="AJ87" s="199"/>
      <c r="AK87" s="200"/>
      <c r="AL87" s="200"/>
      <c r="AM87" s="200"/>
      <c r="AN87" s="200"/>
      <c r="AO87" s="201" t="s">
        <v>21</v>
      </c>
      <c r="AP87" s="200">
        <f t="shared" si="1"/>
        <v>460.5</v>
      </c>
    </row>
    <row r="88" spans="1:42" s="1" customFormat="1" ht="11.25" x14ac:dyDescent="0.2">
      <c r="A88" s="183" t="s">
        <v>264</v>
      </c>
      <c r="B88" s="184">
        <v>0</v>
      </c>
      <c r="C88" s="184">
        <v>0</v>
      </c>
      <c r="D88" s="184">
        <v>0</v>
      </c>
      <c r="E88" s="184">
        <v>0</v>
      </c>
      <c r="F88" s="184">
        <v>0</v>
      </c>
      <c r="G88" s="184">
        <v>0</v>
      </c>
      <c r="H88" s="184">
        <v>0</v>
      </c>
      <c r="I88" s="184">
        <v>0</v>
      </c>
      <c r="J88" s="184">
        <v>0</v>
      </c>
      <c r="K88" s="184">
        <v>0</v>
      </c>
      <c r="L88" s="184">
        <v>1346</v>
      </c>
      <c r="M88" s="184">
        <v>1351.2</v>
      </c>
      <c r="N88" s="184">
        <v>1350.9</v>
      </c>
      <c r="O88" s="184">
        <v>1457.1000000000001</v>
      </c>
      <c r="P88" s="184">
        <v>1326.8999999999999</v>
      </c>
      <c r="Q88" s="184">
        <v>1147</v>
      </c>
      <c r="R88" s="184">
        <v>1152.4999999999998</v>
      </c>
      <c r="S88" s="184">
        <v>1114.2</v>
      </c>
      <c r="T88" s="184">
        <v>1112.8</v>
      </c>
      <c r="U88" s="184">
        <v>1315.3999999999999</v>
      </c>
      <c r="V88" s="184">
        <v>1317.1999999999998</v>
      </c>
      <c r="W88" s="184">
        <v>1134.3</v>
      </c>
      <c r="X88" s="184">
        <v>1049.9999999999998</v>
      </c>
      <c r="Y88" s="184">
        <v>984.2</v>
      </c>
      <c r="Z88" s="184">
        <v>1022.0999999999999</v>
      </c>
      <c r="AA88" s="184">
        <v>1056.0999999999999</v>
      </c>
      <c r="AB88" s="184">
        <v>1130.3999999999999</v>
      </c>
      <c r="AC88" s="184">
        <v>958.30000000000007</v>
      </c>
      <c r="AD88" s="184">
        <v>1022.4</v>
      </c>
      <c r="AE88" s="184">
        <v>995.7</v>
      </c>
      <c r="AF88" s="184">
        <v>958.50000000000011</v>
      </c>
      <c r="AG88" s="184">
        <v>946.2</v>
      </c>
      <c r="AH88" s="208">
        <v>887.1</v>
      </c>
      <c r="AI88" s="184">
        <v>848.4</v>
      </c>
      <c r="AJ88" s="196"/>
      <c r="AK88" s="197"/>
      <c r="AL88" s="197"/>
      <c r="AM88" s="197"/>
      <c r="AN88" s="197"/>
      <c r="AO88" s="198" t="s">
        <v>21</v>
      </c>
      <c r="AP88" s="197">
        <f t="shared" si="1"/>
        <v>887.1</v>
      </c>
    </row>
    <row r="89" spans="1:42" s="1" customFormat="1" ht="11.25" x14ac:dyDescent="0.2">
      <c r="A89" s="186" t="s">
        <v>265</v>
      </c>
      <c r="B89" s="187">
        <v>884.9</v>
      </c>
      <c r="C89" s="187">
        <v>412.59999999999997</v>
      </c>
      <c r="D89" s="187">
        <v>603.4</v>
      </c>
      <c r="E89" s="187">
        <v>573.4</v>
      </c>
      <c r="F89" s="187">
        <v>620.5</v>
      </c>
      <c r="G89" s="187">
        <v>572.9</v>
      </c>
      <c r="H89" s="187">
        <v>562.80000000000007</v>
      </c>
      <c r="I89" s="187">
        <v>565.99999999999989</v>
      </c>
      <c r="J89" s="187">
        <v>633.80000000000007</v>
      </c>
      <c r="K89" s="187">
        <v>721.4</v>
      </c>
      <c r="L89" s="187">
        <v>773.7</v>
      </c>
      <c r="M89" s="187">
        <v>845.30000000000007</v>
      </c>
      <c r="N89" s="187">
        <v>840.99999999999989</v>
      </c>
      <c r="O89" s="187">
        <v>741.6</v>
      </c>
      <c r="P89" s="187">
        <v>748.1</v>
      </c>
      <c r="Q89" s="187">
        <v>809.2</v>
      </c>
      <c r="R89" s="187">
        <v>796.00000000000011</v>
      </c>
      <c r="S89" s="187">
        <v>791.90000000000009</v>
      </c>
      <c r="T89" s="187">
        <v>788.90000000000009</v>
      </c>
      <c r="U89" s="187">
        <v>795.6</v>
      </c>
      <c r="V89" s="187">
        <v>765.7</v>
      </c>
      <c r="W89" s="187">
        <v>769.8</v>
      </c>
      <c r="X89" s="187">
        <v>732.6</v>
      </c>
      <c r="Y89" s="187">
        <v>733.1</v>
      </c>
      <c r="Z89" s="187">
        <v>705.30000000000007</v>
      </c>
      <c r="AA89" s="187">
        <v>685.2</v>
      </c>
      <c r="AB89" s="187">
        <v>678.2</v>
      </c>
      <c r="AC89" s="187">
        <v>633.70000000000005</v>
      </c>
      <c r="AD89" s="187">
        <v>625.5</v>
      </c>
      <c r="AE89" s="187">
        <v>609.09999999999991</v>
      </c>
      <c r="AF89" s="187">
        <v>616</v>
      </c>
      <c r="AG89" s="187">
        <v>612.09999999999991</v>
      </c>
      <c r="AH89" s="209">
        <v>547.4</v>
      </c>
      <c r="AI89" s="187">
        <v>0</v>
      </c>
      <c r="AJ89" s="199"/>
      <c r="AK89" s="200"/>
      <c r="AL89" s="200"/>
      <c r="AM89" s="200"/>
      <c r="AN89" s="200"/>
      <c r="AO89" s="201" t="s">
        <v>21</v>
      </c>
      <c r="AP89" s="200">
        <f t="shared" si="1"/>
        <v>547.4</v>
      </c>
    </row>
    <row r="90" spans="1:42" s="1" customFormat="1" ht="11.25" x14ac:dyDescent="0.2">
      <c r="A90" s="183" t="s">
        <v>266</v>
      </c>
      <c r="B90" s="184">
        <v>167.8</v>
      </c>
      <c r="C90" s="184">
        <v>169.8</v>
      </c>
      <c r="D90" s="184">
        <v>138.79999999999998</v>
      </c>
      <c r="E90" s="184">
        <v>97.3</v>
      </c>
      <c r="F90" s="184">
        <v>61.800000000000004</v>
      </c>
      <c r="G90" s="184">
        <v>100.2</v>
      </c>
      <c r="H90" s="184">
        <v>103.60000000000001</v>
      </c>
      <c r="I90" s="184">
        <v>109.9</v>
      </c>
      <c r="J90" s="184">
        <v>97.2</v>
      </c>
      <c r="K90" s="184">
        <v>72.2</v>
      </c>
      <c r="L90" s="184">
        <v>78.7</v>
      </c>
      <c r="M90" s="184">
        <v>83.9</v>
      </c>
      <c r="N90" s="184">
        <v>88.2</v>
      </c>
      <c r="O90" s="184">
        <v>81</v>
      </c>
      <c r="P90" s="184">
        <v>73.900000000000006</v>
      </c>
      <c r="Q90" s="184">
        <v>55.1</v>
      </c>
      <c r="R90" s="184">
        <v>53.6</v>
      </c>
      <c r="S90" s="184">
        <v>52.300000000000004</v>
      </c>
      <c r="T90" s="184">
        <v>89.5</v>
      </c>
      <c r="U90" s="184">
        <v>75</v>
      </c>
      <c r="V90" s="184">
        <v>37.6</v>
      </c>
      <c r="W90" s="184">
        <v>31.6</v>
      </c>
      <c r="X90" s="184">
        <v>35.4</v>
      </c>
      <c r="Y90" s="184">
        <v>31.3</v>
      </c>
      <c r="Z90" s="184">
        <v>49.900000000000006</v>
      </c>
      <c r="AA90" s="184">
        <v>77.599999999999994</v>
      </c>
      <c r="AB90" s="184">
        <v>66.399999999999991</v>
      </c>
      <c r="AC90" s="184">
        <v>46.800000000000004</v>
      </c>
      <c r="AD90" s="184">
        <v>48.400000000000006</v>
      </c>
      <c r="AE90" s="184">
        <v>55.7</v>
      </c>
      <c r="AF90" s="184">
        <v>59</v>
      </c>
      <c r="AG90" s="184">
        <v>97.800000000000011</v>
      </c>
      <c r="AH90" s="208">
        <v>99.5</v>
      </c>
      <c r="AI90" s="184">
        <v>0</v>
      </c>
      <c r="AJ90" s="196"/>
      <c r="AK90" s="197"/>
      <c r="AL90" s="197"/>
      <c r="AM90" s="197"/>
      <c r="AN90" s="197"/>
      <c r="AO90" s="198" t="s">
        <v>21</v>
      </c>
      <c r="AP90" s="197">
        <f t="shared" si="1"/>
        <v>99.5</v>
      </c>
    </row>
    <row r="91" spans="1:42" s="1" customFormat="1" ht="11.25" x14ac:dyDescent="0.2">
      <c r="A91" s="186" t="s">
        <v>267</v>
      </c>
      <c r="B91" s="187">
        <v>0</v>
      </c>
      <c r="C91" s="187">
        <v>0</v>
      </c>
      <c r="D91" s="187">
        <v>0</v>
      </c>
      <c r="E91" s="187">
        <v>0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187">
        <v>0</v>
      </c>
      <c r="P91" s="187">
        <v>0</v>
      </c>
      <c r="Q91" s="187">
        <v>0</v>
      </c>
      <c r="R91" s="187">
        <v>0</v>
      </c>
      <c r="S91" s="187">
        <v>0</v>
      </c>
      <c r="T91" s="187">
        <v>0</v>
      </c>
      <c r="U91" s="187">
        <v>0</v>
      </c>
      <c r="V91" s="187">
        <v>0</v>
      </c>
      <c r="W91" s="187">
        <v>0</v>
      </c>
      <c r="X91" s="187">
        <v>0</v>
      </c>
      <c r="Y91" s="187">
        <v>0</v>
      </c>
      <c r="Z91" s="187">
        <v>0</v>
      </c>
      <c r="AA91" s="187">
        <v>228.79999999999998</v>
      </c>
      <c r="AB91" s="187">
        <v>425.3</v>
      </c>
      <c r="AC91" s="187">
        <v>450.3</v>
      </c>
      <c r="AD91" s="187">
        <v>409.8</v>
      </c>
      <c r="AE91" s="187">
        <v>450.20000000000005</v>
      </c>
      <c r="AF91" s="187">
        <v>345</v>
      </c>
      <c r="AG91" s="187">
        <v>322.10000000000002</v>
      </c>
      <c r="AH91" s="209">
        <v>290.40000000000003</v>
      </c>
      <c r="AI91" s="187">
        <v>0</v>
      </c>
      <c r="AJ91" s="199"/>
      <c r="AK91" s="200"/>
      <c r="AL91" s="200"/>
      <c r="AM91" s="200"/>
      <c r="AN91" s="200"/>
      <c r="AO91" s="201" t="s">
        <v>21</v>
      </c>
      <c r="AP91" s="200">
        <f t="shared" si="1"/>
        <v>290.39999999999998</v>
      </c>
    </row>
    <row r="92" spans="1:42" s="1" customFormat="1" ht="11.25" x14ac:dyDescent="0.2">
      <c r="A92" s="183" t="s">
        <v>268</v>
      </c>
      <c r="B92" s="184">
        <v>116.19999999999999</v>
      </c>
      <c r="C92" s="184">
        <v>146.19999999999999</v>
      </c>
      <c r="D92" s="184">
        <v>142.89999999999998</v>
      </c>
      <c r="E92" s="184">
        <v>134.20000000000002</v>
      </c>
      <c r="F92" s="184">
        <v>130.9</v>
      </c>
      <c r="G92" s="184">
        <v>135.70000000000002</v>
      </c>
      <c r="H92" s="184">
        <v>194.7</v>
      </c>
      <c r="I92" s="184">
        <v>123.6</v>
      </c>
      <c r="J92" s="184">
        <v>103.39999999999999</v>
      </c>
      <c r="K92" s="184">
        <v>145.1</v>
      </c>
      <c r="L92" s="184">
        <v>136.49999999999997</v>
      </c>
      <c r="M92" s="184">
        <v>126.6</v>
      </c>
      <c r="N92" s="184">
        <v>129</v>
      </c>
      <c r="O92" s="184">
        <v>131</v>
      </c>
      <c r="P92" s="184">
        <v>97.6</v>
      </c>
      <c r="Q92" s="184">
        <v>89.1</v>
      </c>
      <c r="R92" s="184">
        <v>113.39999999999999</v>
      </c>
      <c r="S92" s="184">
        <v>107.1</v>
      </c>
      <c r="T92" s="184">
        <v>114.99999999999999</v>
      </c>
      <c r="U92" s="184">
        <v>96.8</v>
      </c>
      <c r="V92" s="184">
        <v>120.49999999999999</v>
      </c>
      <c r="W92" s="184">
        <v>133.79999999999998</v>
      </c>
      <c r="X92" s="184">
        <v>91.799999999999983</v>
      </c>
      <c r="Y92" s="184">
        <v>133.29999999999998</v>
      </c>
      <c r="Z92" s="184">
        <v>130.1</v>
      </c>
      <c r="AA92" s="184">
        <v>146.69999999999999</v>
      </c>
      <c r="AB92" s="184">
        <v>118.69999999999999</v>
      </c>
      <c r="AC92" s="184">
        <v>72.3</v>
      </c>
      <c r="AD92" s="184">
        <v>143.6</v>
      </c>
      <c r="AE92" s="184">
        <v>157.19999999999999</v>
      </c>
      <c r="AF92" s="184">
        <v>110.99999999999999</v>
      </c>
      <c r="AG92" s="184">
        <v>104.1</v>
      </c>
      <c r="AH92" s="208">
        <v>72.3</v>
      </c>
      <c r="AI92" s="184">
        <v>64.2</v>
      </c>
      <c r="AJ92" s="196">
        <v>313.02999999999997</v>
      </c>
      <c r="AK92" s="197">
        <v>315.24</v>
      </c>
      <c r="AL92" s="197">
        <v>421.52</v>
      </c>
      <c r="AM92" s="197">
        <v>302.58</v>
      </c>
      <c r="AN92" s="197">
        <v>510.71</v>
      </c>
      <c r="AO92" s="198">
        <v>535.36545377834045</v>
      </c>
      <c r="AP92" s="197">
        <f t="shared" si="1"/>
        <v>535.37</v>
      </c>
    </row>
    <row r="93" spans="1:42" s="1" customFormat="1" ht="11.25" x14ac:dyDescent="0.2">
      <c r="A93" s="186" t="s">
        <v>269</v>
      </c>
      <c r="B93" s="187">
        <v>1860.5</v>
      </c>
      <c r="C93" s="187">
        <v>1040.6000000000001</v>
      </c>
      <c r="D93" s="187">
        <v>680.2</v>
      </c>
      <c r="E93" s="187">
        <v>713.6</v>
      </c>
      <c r="F93" s="187">
        <v>683.40000000000009</v>
      </c>
      <c r="G93" s="187">
        <v>695.30000000000007</v>
      </c>
      <c r="H93" s="187">
        <v>716.2</v>
      </c>
      <c r="I93" s="187">
        <v>713.30000000000007</v>
      </c>
      <c r="J93" s="187">
        <v>740.7</v>
      </c>
      <c r="K93" s="187">
        <v>743.2</v>
      </c>
      <c r="L93" s="187">
        <v>730.10000000000014</v>
      </c>
      <c r="M93" s="187">
        <v>772.89999999999986</v>
      </c>
      <c r="N93" s="187">
        <v>743.2</v>
      </c>
      <c r="O93" s="187">
        <v>670.2</v>
      </c>
      <c r="P93" s="187">
        <v>659.50000000000011</v>
      </c>
      <c r="Q93" s="187">
        <v>629.5</v>
      </c>
      <c r="R93" s="187">
        <v>729.2</v>
      </c>
      <c r="S93" s="187">
        <v>764.19999999999993</v>
      </c>
      <c r="T93" s="187">
        <v>775.19999999999993</v>
      </c>
      <c r="U93" s="187">
        <v>770.89999999999986</v>
      </c>
      <c r="V93" s="187">
        <v>718.1</v>
      </c>
      <c r="W93" s="187">
        <v>719.30000000000007</v>
      </c>
      <c r="X93" s="187">
        <v>671.6</v>
      </c>
      <c r="Y93" s="187">
        <v>654.50000000000011</v>
      </c>
      <c r="Z93" s="187">
        <v>754.3</v>
      </c>
      <c r="AA93" s="187">
        <v>767.99999999999989</v>
      </c>
      <c r="AB93" s="187">
        <v>758.39999999999986</v>
      </c>
      <c r="AC93" s="187">
        <v>740.1</v>
      </c>
      <c r="AD93" s="187">
        <v>724.30000000000007</v>
      </c>
      <c r="AE93" s="187">
        <v>720.2</v>
      </c>
      <c r="AF93" s="187">
        <v>678.30000000000007</v>
      </c>
      <c r="AG93" s="187">
        <v>742.7</v>
      </c>
      <c r="AH93" s="209">
        <v>453.3</v>
      </c>
      <c r="AI93" s="187">
        <v>0</v>
      </c>
      <c r="AJ93" s="199"/>
      <c r="AK93" s="200"/>
      <c r="AL93" s="200"/>
      <c r="AM93" s="200"/>
      <c r="AN93" s="200"/>
      <c r="AO93" s="201" t="s">
        <v>21</v>
      </c>
      <c r="AP93" s="200">
        <f t="shared" si="1"/>
        <v>453.3</v>
      </c>
    </row>
    <row r="94" spans="1:42" s="1" customFormat="1" ht="11.25" x14ac:dyDescent="0.2">
      <c r="A94" s="183" t="s">
        <v>270</v>
      </c>
      <c r="B94" s="184">
        <v>789.49999999999989</v>
      </c>
      <c r="C94" s="184">
        <v>767.59999999999991</v>
      </c>
      <c r="D94" s="184">
        <v>746.2</v>
      </c>
      <c r="E94" s="184">
        <v>735.90000000000009</v>
      </c>
      <c r="F94" s="184">
        <v>889.7</v>
      </c>
      <c r="G94" s="184">
        <v>1145.7</v>
      </c>
      <c r="H94" s="184">
        <v>1075.3999999999999</v>
      </c>
      <c r="I94" s="184">
        <v>1064</v>
      </c>
      <c r="J94" s="184">
        <v>1070</v>
      </c>
      <c r="K94" s="184">
        <v>1055.1000000000001</v>
      </c>
      <c r="L94" s="184">
        <v>1020.6</v>
      </c>
      <c r="M94" s="184">
        <v>994.1</v>
      </c>
      <c r="N94" s="184">
        <v>983.2</v>
      </c>
      <c r="O94" s="184">
        <v>990.9</v>
      </c>
      <c r="P94" s="184">
        <v>861.39999999999986</v>
      </c>
      <c r="Q94" s="184">
        <v>913.09999999999991</v>
      </c>
      <c r="R94" s="184">
        <v>893.3</v>
      </c>
      <c r="S94" s="184">
        <v>788.4</v>
      </c>
      <c r="T94" s="184">
        <v>750.19999999999993</v>
      </c>
      <c r="U94" s="184">
        <v>729.1</v>
      </c>
      <c r="V94" s="184">
        <v>692.1</v>
      </c>
      <c r="W94" s="184">
        <v>682</v>
      </c>
      <c r="X94" s="184">
        <v>675</v>
      </c>
      <c r="Y94" s="184">
        <v>654.9</v>
      </c>
      <c r="Z94" s="184">
        <v>631.29999999999995</v>
      </c>
      <c r="AA94" s="184">
        <v>655</v>
      </c>
      <c r="AB94" s="184">
        <v>634.20000000000005</v>
      </c>
      <c r="AC94" s="184">
        <v>639.19999999999993</v>
      </c>
      <c r="AD94" s="184">
        <v>644.29999999999995</v>
      </c>
      <c r="AE94" s="184">
        <v>642.19999999999993</v>
      </c>
      <c r="AF94" s="184">
        <v>632</v>
      </c>
      <c r="AG94" s="184">
        <v>631.4</v>
      </c>
      <c r="AH94" s="208">
        <v>627.5</v>
      </c>
      <c r="AI94" s="184">
        <v>0</v>
      </c>
      <c r="AJ94" s="196"/>
      <c r="AK94" s="197"/>
      <c r="AL94" s="197"/>
      <c r="AM94" s="197"/>
      <c r="AN94" s="197"/>
      <c r="AO94" s="198" t="s">
        <v>21</v>
      </c>
      <c r="AP94" s="197">
        <f t="shared" si="1"/>
        <v>627.5</v>
      </c>
    </row>
    <row r="95" spans="1:42" s="1" customFormat="1" ht="11.25" x14ac:dyDescent="0.2">
      <c r="A95" s="186" t="s">
        <v>271</v>
      </c>
      <c r="B95" s="187">
        <v>159.6</v>
      </c>
      <c r="C95" s="187">
        <v>167.6</v>
      </c>
      <c r="D95" s="187">
        <v>99.1</v>
      </c>
      <c r="E95" s="187">
        <v>78.199999999999989</v>
      </c>
      <c r="F95" s="187">
        <v>111.2</v>
      </c>
      <c r="G95" s="187">
        <v>66.099999999999994</v>
      </c>
      <c r="H95" s="187">
        <v>94.3</v>
      </c>
      <c r="I95" s="187">
        <v>66.599999999999994</v>
      </c>
      <c r="J95" s="187">
        <v>112</v>
      </c>
      <c r="K95" s="187">
        <v>119.1</v>
      </c>
      <c r="L95" s="187">
        <v>99.999999999999986</v>
      </c>
      <c r="M95" s="187">
        <v>86.199999999999989</v>
      </c>
      <c r="N95" s="187">
        <v>68.3</v>
      </c>
      <c r="O95" s="187">
        <v>63.6</v>
      </c>
      <c r="P95" s="187">
        <v>67.899999999999991</v>
      </c>
      <c r="Q95" s="187">
        <v>100.89999999999999</v>
      </c>
      <c r="R95" s="187">
        <v>100.29999999999998</v>
      </c>
      <c r="S95" s="187">
        <v>88.6</v>
      </c>
      <c r="T95" s="187">
        <v>84</v>
      </c>
      <c r="U95" s="187">
        <v>84.399999999999991</v>
      </c>
      <c r="V95" s="187">
        <v>340.5</v>
      </c>
      <c r="W95" s="187">
        <v>271.8</v>
      </c>
      <c r="X95" s="187">
        <v>272.90000000000003</v>
      </c>
      <c r="Y95" s="187">
        <v>204.7</v>
      </c>
      <c r="Z95" s="187">
        <v>183.99999999999997</v>
      </c>
      <c r="AA95" s="187">
        <v>186.2</v>
      </c>
      <c r="AB95" s="187">
        <v>137.30000000000001</v>
      </c>
      <c r="AC95" s="187">
        <v>78.8</v>
      </c>
      <c r="AD95" s="187">
        <v>68.900000000000006</v>
      </c>
      <c r="AE95" s="187">
        <v>65.3</v>
      </c>
      <c r="AF95" s="187">
        <v>149.5</v>
      </c>
      <c r="AG95" s="187">
        <v>130.60000000000002</v>
      </c>
      <c r="AH95" s="209">
        <v>100.60000000000001</v>
      </c>
      <c r="AI95" s="187">
        <v>62</v>
      </c>
      <c r="AJ95" s="199">
        <v>370.64</v>
      </c>
      <c r="AK95" s="200">
        <v>351.93</v>
      </c>
      <c r="AL95" s="200">
        <v>340.19</v>
      </c>
      <c r="AM95" s="200">
        <v>384.5</v>
      </c>
      <c r="AN95" s="200">
        <v>466.36</v>
      </c>
      <c r="AO95" s="201">
        <v>583.15491974452073</v>
      </c>
      <c r="AP95" s="200">
        <f t="shared" si="1"/>
        <v>583.15</v>
      </c>
    </row>
    <row r="96" spans="1:42" s="1" customFormat="1" ht="11.25" x14ac:dyDescent="0.2">
      <c r="A96" s="183" t="s">
        <v>272</v>
      </c>
      <c r="B96" s="184">
        <v>0</v>
      </c>
      <c r="C96" s="184">
        <v>0</v>
      </c>
      <c r="D96" s="184">
        <v>0</v>
      </c>
      <c r="E96" s="184">
        <v>0</v>
      </c>
      <c r="F96" s="184">
        <v>0</v>
      </c>
      <c r="G96" s="184">
        <v>0</v>
      </c>
      <c r="H96" s="184">
        <v>0</v>
      </c>
      <c r="I96" s="184">
        <v>0</v>
      </c>
      <c r="J96" s="184">
        <v>441.00000000000006</v>
      </c>
      <c r="K96" s="184">
        <v>502.7</v>
      </c>
      <c r="L96" s="184">
        <v>478.9</v>
      </c>
      <c r="M96" s="184">
        <v>431.8</v>
      </c>
      <c r="N96" s="184">
        <v>386.5</v>
      </c>
      <c r="O96" s="184">
        <v>353</v>
      </c>
      <c r="P96" s="184">
        <v>350.2</v>
      </c>
      <c r="Q96" s="184">
        <v>347.1</v>
      </c>
      <c r="R96" s="184">
        <v>345.1</v>
      </c>
      <c r="S96" s="184">
        <v>346.4</v>
      </c>
      <c r="T96" s="184">
        <v>337.90000000000003</v>
      </c>
      <c r="U96" s="184">
        <v>345.7</v>
      </c>
      <c r="V96" s="184">
        <v>342.2</v>
      </c>
      <c r="W96" s="184">
        <v>340</v>
      </c>
      <c r="X96" s="184">
        <v>338</v>
      </c>
      <c r="Y96" s="184">
        <v>307.60000000000002</v>
      </c>
      <c r="Z96" s="184">
        <v>308.2</v>
      </c>
      <c r="AA96" s="184">
        <v>281.7</v>
      </c>
      <c r="AB96" s="184">
        <v>206.4</v>
      </c>
      <c r="AC96" s="184">
        <v>176.70000000000002</v>
      </c>
      <c r="AD96" s="184">
        <v>157</v>
      </c>
      <c r="AE96" s="184">
        <v>140.9</v>
      </c>
      <c r="AF96" s="184">
        <v>109.1</v>
      </c>
      <c r="AG96" s="184">
        <v>101.5</v>
      </c>
      <c r="AH96" s="208">
        <v>94.899999999999991</v>
      </c>
      <c r="AI96" s="184">
        <v>73.400000000000006</v>
      </c>
      <c r="AJ96" s="196">
        <v>360.47</v>
      </c>
      <c r="AK96" s="197">
        <v>449.33</v>
      </c>
      <c r="AL96" s="197"/>
      <c r="AM96" s="197">
        <v>403.06</v>
      </c>
      <c r="AN96" s="197">
        <v>419.68</v>
      </c>
      <c r="AO96" s="198">
        <v>357.89606932520775</v>
      </c>
      <c r="AP96" s="197">
        <f t="shared" si="1"/>
        <v>357.9</v>
      </c>
    </row>
    <row r="97" spans="1:43" s="1" customFormat="1" ht="11.25" x14ac:dyDescent="0.2">
      <c r="A97" s="186" t="s">
        <v>273</v>
      </c>
      <c r="B97" s="187">
        <v>394.09999999999997</v>
      </c>
      <c r="C97" s="187">
        <v>413.2</v>
      </c>
      <c r="D97" s="187">
        <v>372.9</v>
      </c>
      <c r="E97" s="187">
        <v>354.49999999999994</v>
      </c>
      <c r="F97" s="187">
        <v>357.79999999999995</v>
      </c>
      <c r="G97" s="187">
        <v>388.1</v>
      </c>
      <c r="H97" s="187">
        <v>200.9</v>
      </c>
      <c r="I97" s="187">
        <v>305.7</v>
      </c>
      <c r="J97" s="187">
        <v>416.00000000000006</v>
      </c>
      <c r="K97" s="187">
        <v>382.70000000000005</v>
      </c>
      <c r="L97" s="187">
        <v>443.7</v>
      </c>
      <c r="M97" s="187">
        <v>401.00000000000006</v>
      </c>
      <c r="N97" s="187">
        <v>355.3</v>
      </c>
      <c r="O97" s="187">
        <v>412.2</v>
      </c>
      <c r="P97" s="187">
        <v>381</v>
      </c>
      <c r="Q97" s="187">
        <v>365.6</v>
      </c>
      <c r="R97" s="187">
        <v>372.9</v>
      </c>
      <c r="S97" s="187">
        <v>338.49999999999994</v>
      </c>
      <c r="T97" s="187">
        <v>379.9</v>
      </c>
      <c r="U97" s="187">
        <v>342.69999999999993</v>
      </c>
      <c r="V97" s="187">
        <v>375.8</v>
      </c>
      <c r="W97" s="187">
        <v>467.6</v>
      </c>
      <c r="X97" s="187">
        <v>553.5</v>
      </c>
      <c r="Y97" s="187">
        <v>572.1</v>
      </c>
      <c r="Z97" s="187">
        <v>553.70000000000005</v>
      </c>
      <c r="AA97" s="187">
        <v>632.29999999999995</v>
      </c>
      <c r="AB97" s="187">
        <v>671.80000000000007</v>
      </c>
      <c r="AC97" s="187">
        <v>621.19999999999993</v>
      </c>
      <c r="AD97" s="187">
        <v>536.70000000000005</v>
      </c>
      <c r="AE97" s="187">
        <v>621.40000000000009</v>
      </c>
      <c r="AF97" s="187">
        <v>567.6</v>
      </c>
      <c r="AG97" s="187">
        <v>660.1</v>
      </c>
      <c r="AH97" s="209">
        <v>661</v>
      </c>
      <c r="AI97" s="187">
        <v>0</v>
      </c>
      <c r="AJ97" s="199"/>
      <c r="AK97" s="200"/>
      <c r="AL97" s="200"/>
      <c r="AM97" s="200"/>
      <c r="AN97" s="200"/>
      <c r="AO97" s="201" t="s">
        <v>21</v>
      </c>
      <c r="AP97" s="200">
        <f t="shared" si="1"/>
        <v>661</v>
      </c>
    </row>
    <row r="98" spans="1:43" s="1" customFormat="1" ht="11.25" x14ac:dyDescent="0.2">
      <c r="A98" s="183" t="s">
        <v>274</v>
      </c>
      <c r="B98" s="184">
        <v>701.1</v>
      </c>
      <c r="C98" s="184">
        <v>717.1</v>
      </c>
      <c r="D98" s="184">
        <v>661.4</v>
      </c>
      <c r="E98" s="184">
        <v>628.6</v>
      </c>
      <c r="F98" s="184">
        <v>584.4</v>
      </c>
      <c r="G98" s="184">
        <v>581.9</v>
      </c>
      <c r="H98" s="184">
        <v>581.99999999999989</v>
      </c>
      <c r="I98" s="184">
        <v>515.89999999999986</v>
      </c>
      <c r="J98" s="184">
        <v>555.19999999999993</v>
      </c>
      <c r="K98" s="184">
        <v>529.20000000000005</v>
      </c>
      <c r="L98" s="184">
        <v>541.50000000000011</v>
      </c>
      <c r="M98" s="184">
        <v>574.79999999999995</v>
      </c>
      <c r="N98" s="184">
        <v>632.79999999999995</v>
      </c>
      <c r="O98" s="184">
        <v>580.80000000000007</v>
      </c>
      <c r="P98" s="184">
        <v>600.9</v>
      </c>
      <c r="Q98" s="184">
        <v>664.09999999999991</v>
      </c>
      <c r="R98" s="184">
        <v>642.19999999999993</v>
      </c>
      <c r="S98" s="184">
        <v>653.20000000000005</v>
      </c>
      <c r="T98" s="184">
        <v>698.99999999999989</v>
      </c>
      <c r="U98" s="184">
        <v>638.49999999999989</v>
      </c>
      <c r="V98" s="184">
        <v>771.8</v>
      </c>
      <c r="W98" s="184">
        <v>685.4</v>
      </c>
      <c r="X98" s="184">
        <v>683.8</v>
      </c>
      <c r="Y98" s="184">
        <v>695.7</v>
      </c>
      <c r="Z98" s="184">
        <v>668</v>
      </c>
      <c r="AA98" s="184">
        <v>689.6</v>
      </c>
      <c r="AB98" s="184">
        <v>657.49999999999989</v>
      </c>
      <c r="AC98" s="184">
        <v>652.59999999999991</v>
      </c>
      <c r="AD98" s="184">
        <v>661.3</v>
      </c>
      <c r="AE98" s="184">
        <v>632.5</v>
      </c>
      <c r="AF98" s="184">
        <v>692.2</v>
      </c>
      <c r="AG98" s="184">
        <v>620.5</v>
      </c>
      <c r="AH98" s="208">
        <v>631.1</v>
      </c>
      <c r="AI98" s="184">
        <v>0</v>
      </c>
      <c r="AJ98" s="196"/>
      <c r="AK98" s="197"/>
      <c r="AL98" s="197"/>
      <c r="AM98" s="197"/>
      <c r="AN98" s="197"/>
      <c r="AO98" s="198" t="s">
        <v>21</v>
      </c>
      <c r="AP98" s="197">
        <f t="shared" si="1"/>
        <v>631.1</v>
      </c>
    </row>
    <row r="99" spans="1:43" s="1" customFormat="1" ht="11.25" x14ac:dyDescent="0.2">
      <c r="A99" s="186" t="s">
        <v>275</v>
      </c>
      <c r="B99" s="187">
        <v>1616.3</v>
      </c>
      <c r="C99" s="187">
        <v>1137.0999999999999</v>
      </c>
      <c r="D99" s="187">
        <v>1038.5</v>
      </c>
      <c r="E99" s="187">
        <v>1412.6000000000001</v>
      </c>
      <c r="F99" s="187">
        <v>1179.9000000000001</v>
      </c>
      <c r="G99" s="187">
        <v>971.4</v>
      </c>
      <c r="H99" s="187">
        <v>986.9</v>
      </c>
      <c r="I99" s="187">
        <v>949.5</v>
      </c>
      <c r="J99" s="187">
        <v>944.6</v>
      </c>
      <c r="K99" s="187">
        <v>916</v>
      </c>
      <c r="L99" s="187">
        <v>830.4</v>
      </c>
      <c r="M99" s="187">
        <v>1021.1999999999999</v>
      </c>
      <c r="N99" s="187">
        <v>947.4</v>
      </c>
      <c r="O99" s="187">
        <v>959.5</v>
      </c>
      <c r="P99" s="187">
        <v>925.9</v>
      </c>
      <c r="Q99" s="187">
        <v>883.9</v>
      </c>
      <c r="R99" s="187">
        <v>885.19999999999993</v>
      </c>
      <c r="S99" s="187">
        <v>886.5</v>
      </c>
      <c r="T99" s="187">
        <v>861.69999999999993</v>
      </c>
      <c r="U99" s="187">
        <v>862.8</v>
      </c>
      <c r="V99" s="187">
        <v>883.69999999999993</v>
      </c>
      <c r="W99" s="187">
        <v>878.3</v>
      </c>
      <c r="X99" s="187">
        <v>883</v>
      </c>
      <c r="Y99" s="187">
        <v>730.90000000000009</v>
      </c>
      <c r="Z99" s="187">
        <v>716.2</v>
      </c>
      <c r="AA99" s="187">
        <v>653.5</v>
      </c>
      <c r="AB99" s="187">
        <v>652.6</v>
      </c>
      <c r="AC99" s="187">
        <v>429.99999999999994</v>
      </c>
      <c r="AD99" s="187">
        <v>358.79999999999995</v>
      </c>
      <c r="AE99" s="187">
        <v>363.59999999999997</v>
      </c>
      <c r="AF99" s="187">
        <v>383.6</v>
      </c>
      <c r="AG99" s="187">
        <v>351.9</v>
      </c>
      <c r="AH99" s="209">
        <v>352.29999999999995</v>
      </c>
      <c r="AI99" s="187">
        <v>341</v>
      </c>
      <c r="AJ99" s="199">
        <v>654.82000000000005</v>
      </c>
      <c r="AK99" s="200">
        <v>378.35</v>
      </c>
      <c r="AL99" s="200">
        <v>390.92</v>
      </c>
      <c r="AM99" s="200">
        <v>623.66</v>
      </c>
      <c r="AN99" s="200">
        <v>404.94</v>
      </c>
      <c r="AO99" s="201">
        <v>408.22477304066456</v>
      </c>
      <c r="AP99" s="200">
        <f t="shared" si="1"/>
        <v>408.22</v>
      </c>
    </row>
    <row r="100" spans="1:43" s="1" customFormat="1" ht="11.25" x14ac:dyDescent="0.2">
      <c r="A100" s="183" t="s">
        <v>276</v>
      </c>
      <c r="B100" s="184">
        <v>568.69999999999993</v>
      </c>
      <c r="C100" s="184">
        <v>575.20000000000005</v>
      </c>
      <c r="D100" s="184">
        <v>543</v>
      </c>
      <c r="E100" s="184">
        <v>540.5</v>
      </c>
      <c r="F100" s="184">
        <v>578.19999999999993</v>
      </c>
      <c r="G100" s="184">
        <v>551.19999999999993</v>
      </c>
      <c r="H100" s="184">
        <v>550.90000000000009</v>
      </c>
      <c r="I100" s="184">
        <v>513.90000000000009</v>
      </c>
      <c r="J100" s="184">
        <v>552.69999999999993</v>
      </c>
      <c r="K100" s="184">
        <v>653.09999999999991</v>
      </c>
      <c r="L100" s="184">
        <v>660.99999999999989</v>
      </c>
      <c r="M100" s="184">
        <v>672</v>
      </c>
      <c r="N100" s="184">
        <v>669.4</v>
      </c>
      <c r="O100" s="184">
        <v>671.9</v>
      </c>
      <c r="P100" s="184">
        <v>654.80000000000007</v>
      </c>
      <c r="Q100" s="184">
        <v>700.2</v>
      </c>
      <c r="R100" s="184">
        <v>797.30000000000007</v>
      </c>
      <c r="S100" s="184">
        <v>816.80000000000007</v>
      </c>
      <c r="T100" s="184">
        <v>801.9</v>
      </c>
      <c r="U100" s="184">
        <v>793.30000000000007</v>
      </c>
      <c r="V100" s="184">
        <v>830.2</v>
      </c>
      <c r="W100" s="184">
        <v>809.8</v>
      </c>
      <c r="X100" s="184">
        <v>817.3</v>
      </c>
      <c r="Y100" s="184">
        <v>820.50000000000011</v>
      </c>
      <c r="Z100" s="184">
        <v>835.40000000000009</v>
      </c>
      <c r="AA100" s="184">
        <v>806.9</v>
      </c>
      <c r="AB100" s="184">
        <v>802.00000000000011</v>
      </c>
      <c r="AC100" s="184">
        <v>821</v>
      </c>
      <c r="AD100" s="184">
        <v>796.1</v>
      </c>
      <c r="AE100" s="184">
        <v>755.19999999999993</v>
      </c>
      <c r="AF100" s="184">
        <v>766.99999999999989</v>
      </c>
      <c r="AG100" s="184">
        <v>810.1</v>
      </c>
      <c r="AH100" s="208">
        <v>747.7</v>
      </c>
      <c r="AI100" s="184">
        <v>769.6</v>
      </c>
      <c r="AJ100" s="196"/>
      <c r="AK100" s="197"/>
      <c r="AL100" s="197"/>
      <c r="AM100" s="197"/>
      <c r="AN100" s="197"/>
      <c r="AO100" s="198" t="s">
        <v>21</v>
      </c>
      <c r="AP100" s="197">
        <f t="shared" si="1"/>
        <v>747.7</v>
      </c>
    </row>
    <row r="101" spans="1:43" s="1" customFormat="1" ht="11.25" x14ac:dyDescent="0.2">
      <c r="A101" s="186" t="s">
        <v>277</v>
      </c>
      <c r="B101" s="187">
        <v>554</v>
      </c>
      <c r="C101" s="187">
        <v>575.1</v>
      </c>
      <c r="D101" s="187">
        <v>548.4</v>
      </c>
      <c r="E101" s="187">
        <v>556.30000000000007</v>
      </c>
      <c r="F101" s="187">
        <v>604.70000000000005</v>
      </c>
      <c r="G101" s="187">
        <v>549.1</v>
      </c>
      <c r="H101" s="187">
        <v>558.5</v>
      </c>
      <c r="I101" s="187">
        <v>582.1</v>
      </c>
      <c r="J101" s="187">
        <v>612.80000000000007</v>
      </c>
      <c r="K101" s="187">
        <v>581</v>
      </c>
      <c r="L101" s="187">
        <v>593.4</v>
      </c>
      <c r="M101" s="187">
        <v>586.30000000000007</v>
      </c>
      <c r="N101" s="187">
        <v>580.29999999999995</v>
      </c>
      <c r="O101" s="187">
        <v>564.1</v>
      </c>
      <c r="P101" s="187">
        <v>539.79999999999995</v>
      </c>
      <c r="Q101" s="187">
        <v>539.6</v>
      </c>
      <c r="R101" s="187">
        <v>518.9</v>
      </c>
      <c r="S101" s="187">
        <v>520.79999999999995</v>
      </c>
      <c r="T101" s="187">
        <v>484.59999999999997</v>
      </c>
      <c r="U101" s="187">
        <v>513.20000000000005</v>
      </c>
      <c r="V101" s="187">
        <v>503.9</v>
      </c>
      <c r="W101" s="187">
        <v>487.70000000000005</v>
      </c>
      <c r="X101" s="187">
        <v>502.6</v>
      </c>
      <c r="Y101" s="187">
        <v>488.1</v>
      </c>
      <c r="Z101" s="187">
        <v>465.6</v>
      </c>
      <c r="AA101" s="187">
        <v>461.9</v>
      </c>
      <c r="AB101" s="187">
        <v>467.7</v>
      </c>
      <c r="AC101" s="187">
        <v>477.09999999999997</v>
      </c>
      <c r="AD101" s="187">
        <v>399.4</v>
      </c>
      <c r="AE101" s="187">
        <v>406</v>
      </c>
      <c r="AF101" s="187">
        <v>395.8</v>
      </c>
      <c r="AG101" s="187">
        <v>407.8</v>
      </c>
      <c r="AH101" s="209">
        <v>368.3</v>
      </c>
      <c r="AI101" s="187">
        <v>387</v>
      </c>
      <c r="AJ101" s="199"/>
      <c r="AK101" s="200"/>
      <c r="AL101" s="200"/>
      <c r="AM101" s="200"/>
      <c r="AN101" s="200"/>
      <c r="AO101" s="201" t="s">
        <v>21</v>
      </c>
      <c r="AP101" s="200">
        <f t="shared" si="1"/>
        <v>368.3</v>
      </c>
    </row>
    <row r="102" spans="1:43" s="1" customFormat="1" ht="11.25" x14ac:dyDescent="0.2">
      <c r="A102" s="183" t="s">
        <v>278</v>
      </c>
      <c r="B102" s="184">
        <v>734.4</v>
      </c>
      <c r="C102" s="184">
        <v>718.9</v>
      </c>
      <c r="D102" s="184">
        <v>880.2</v>
      </c>
      <c r="E102" s="184">
        <v>842.80000000000007</v>
      </c>
      <c r="F102" s="184">
        <v>770.8</v>
      </c>
      <c r="G102" s="184">
        <v>721.9</v>
      </c>
      <c r="H102" s="184">
        <v>719.09999999999991</v>
      </c>
      <c r="I102" s="184">
        <v>679.49999999999989</v>
      </c>
      <c r="J102" s="184">
        <v>649.29999999999995</v>
      </c>
      <c r="K102" s="184">
        <v>615.4</v>
      </c>
      <c r="L102" s="184">
        <v>647.09999999999991</v>
      </c>
      <c r="M102" s="184">
        <v>641.4</v>
      </c>
      <c r="N102" s="184">
        <v>626.19999999999993</v>
      </c>
      <c r="O102" s="184">
        <v>633.19999999999993</v>
      </c>
      <c r="P102" s="184">
        <v>493.8</v>
      </c>
      <c r="Q102" s="184">
        <v>490.3</v>
      </c>
      <c r="R102" s="184">
        <v>476.6</v>
      </c>
      <c r="S102" s="184">
        <v>494.5</v>
      </c>
      <c r="T102" s="184">
        <v>486.1</v>
      </c>
      <c r="U102" s="184">
        <v>499.3</v>
      </c>
      <c r="V102" s="184">
        <v>488.1</v>
      </c>
      <c r="W102" s="184">
        <v>489.1</v>
      </c>
      <c r="X102" s="184">
        <v>500.3</v>
      </c>
      <c r="Y102" s="184">
        <v>474.5</v>
      </c>
      <c r="Z102" s="184">
        <v>493.1</v>
      </c>
      <c r="AA102" s="184">
        <v>500.8</v>
      </c>
      <c r="AB102" s="184">
        <v>502</v>
      </c>
      <c r="AC102" s="184">
        <v>482.5</v>
      </c>
      <c r="AD102" s="184">
        <v>486.8</v>
      </c>
      <c r="AE102" s="184">
        <v>489.1</v>
      </c>
      <c r="AF102" s="184">
        <v>494.8</v>
      </c>
      <c r="AG102" s="184">
        <v>490</v>
      </c>
      <c r="AH102" s="208">
        <v>484.7</v>
      </c>
      <c r="AI102" s="184">
        <v>471.6</v>
      </c>
      <c r="AJ102" s="196"/>
      <c r="AK102" s="197"/>
      <c r="AL102" s="197"/>
      <c r="AM102" s="197"/>
      <c r="AN102" s="197"/>
      <c r="AO102" s="198" t="s">
        <v>21</v>
      </c>
      <c r="AP102" s="197">
        <f t="shared" si="1"/>
        <v>484.7</v>
      </c>
    </row>
    <row r="103" spans="1:43" s="1" customFormat="1" ht="11.25" x14ac:dyDescent="0.2">
      <c r="A103" s="186" t="s">
        <v>279</v>
      </c>
      <c r="B103" s="187">
        <v>734.50000000000011</v>
      </c>
      <c r="C103" s="187">
        <v>1430.4</v>
      </c>
      <c r="D103" s="187">
        <v>1503.3000000000002</v>
      </c>
      <c r="E103" s="187">
        <v>1705.1</v>
      </c>
      <c r="F103" s="187">
        <v>1328.8000000000002</v>
      </c>
      <c r="G103" s="187">
        <v>1322.1000000000001</v>
      </c>
      <c r="H103" s="187">
        <v>1102.8999999999999</v>
      </c>
      <c r="I103" s="187">
        <v>936.69999999999993</v>
      </c>
      <c r="J103" s="187">
        <v>1201.7</v>
      </c>
      <c r="K103" s="187">
        <v>1049.3</v>
      </c>
      <c r="L103" s="187">
        <v>1142.2</v>
      </c>
      <c r="M103" s="187">
        <v>1104.3999999999999</v>
      </c>
      <c r="N103" s="187">
        <v>1210.8999999999999</v>
      </c>
      <c r="O103" s="187">
        <v>1005.4999999999999</v>
      </c>
      <c r="P103" s="187">
        <v>915.3</v>
      </c>
      <c r="Q103" s="187">
        <v>1191.3</v>
      </c>
      <c r="R103" s="187">
        <v>1096.5</v>
      </c>
      <c r="S103" s="187">
        <v>1198.6999999999998</v>
      </c>
      <c r="T103" s="187">
        <v>1082.5</v>
      </c>
      <c r="U103" s="187">
        <v>1102</v>
      </c>
      <c r="V103" s="187">
        <v>1163.8999999999999</v>
      </c>
      <c r="W103" s="187">
        <v>1174.5999999999999</v>
      </c>
      <c r="X103" s="187">
        <v>1205.1999999999998</v>
      </c>
      <c r="Y103" s="187">
        <v>1351.6000000000001</v>
      </c>
      <c r="Z103" s="187">
        <v>1317.4</v>
      </c>
      <c r="AA103" s="187">
        <v>1238.7</v>
      </c>
      <c r="AB103" s="187">
        <v>1200.1999999999998</v>
      </c>
      <c r="AC103" s="187">
        <v>1265.4000000000001</v>
      </c>
      <c r="AD103" s="187">
        <v>1202.0999999999999</v>
      </c>
      <c r="AE103" s="187">
        <v>1095.8999999999999</v>
      </c>
      <c r="AF103" s="187">
        <v>1092.5999999999999</v>
      </c>
      <c r="AG103" s="187">
        <v>1083.6999999999998</v>
      </c>
      <c r="AH103" s="209">
        <v>1099.2</v>
      </c>
      <c r="AI103" s="187">
        <v>0</v>
      </c>
      <c r="AJ103" s="199"/>
      <c r="AK103" s="200"/>
      <c r="AL103" s="200"/>
      <c r="AM103" s="200"/>
      <c r="AN103" s="200"/>
      <c r="AO103" s="201" t="s">
        <v>21</v>
      </c>
      <c r="AP103" s="200">
        <f t="shared" si="1"/>
        <v>1099.2</v>
      </c>
    </row>
    <row r="104" spans="1:43" s="1" customFormat="1" ht="11.25" x14ac:dyDescent="0.2">
      <c r="A104" s="183" t="s">
        <v>280</v>
      </c>
      <c r="B104" s="184">
        <v>0</v>
      </c>
      <c r="C104" s="184">
        <v>0</v>
      </c>
      <c r="D104" s="184">
        <v>0</v>
      </c>
      <c r="E104" s="184">
        <v>0</v>
      </c>
      <c r="F104" s="184">
        <v>0</v>
      </c>
      <c r="G104" s="184">
        <v>0</v>
      </c>
      <c r="H104" s="184">
        <v>0</v>
      </c>
      <c r="I104" s="184">
        <v>0</v>
      </c>
      <c r="J104" s="184">
        <v>0</v>
      </c>
      <c r="K104" s="184">
        <v>0</v>
      </c>
      <c r="L104" s="184">
        <v>0</v>
      </c>
      <c r="M104" s="184">
        <v>0</v>
      </c>
      <c r="N104" s="184">
        <v>0</v>
      </c>
      <c r="O104" s="184">
        <v>0</v>
      </c>
      <c r="P104" s="184">
        <v>0</v>
      </c>
      <c r="Q104" s="184">
        <v>395</v>
      </c>
      <c r="R104" s="184">
        <v>433.8</v>
      </c>
      <c r="S104" s="184">
        <v>470.30000000000007</v>
      </c>
      <c r="T104" s="184">
        <v>545.20000000000005</v>
      </c>
      <c r="U104" s="184">
        <v>297.00000000000006</v>
      </c>
      <c r="V104" s="184">
        <v>434</v>
      </c>
      <c r="W104" s="184">
        <v>669.80000000000007</v>
      </c>
      <c r="X104" s="184">
        <v>558.1</v>
      </c>
      <c r="Y104" s="184">
        <v>390.40000000000003</v>
      </c>
      <c r="Z104" s="184">
        <v>470.40000000000003</v>
      </c>
      <c r="AA104" s="184">
        <v>519.4</v>
      </c>
      <c r="AB104" s="184">
        <v>400.20000000000005</v>
      </c>
      <c r="AC104" s="184">
        <v>520.9</v>
      </c>
      <c r="AD104" s="184">
        <v>390</v>
      </c>
      <c r="AE104" s="184">
        <v>446.6</v>
      </c>
      <c r="AF104" s="184">
        <v>473.20000000000005</v>
      </c>
      <c r="AG104" s="184">
        <v>368.20000000000005</v>
      </c>
      <c r="AH104" s="208">
        <v>449.20000000000005</v>
      </c>
      <c r="AI104" s="184">
        <v>374.6</v>
      </c>
      <c r="AJ104" s="196"/>
      <c r="AK104" s="197"/>
      <c r="AL104" s="197"/>
      <c r="AM104" s="197">
        <v>439.03</v>
      </c>
      <c r="AN104" s="197">
        <v>538.59</v>
      </c>
      <c r="AO104" s="198">
        <v>747.73141743725716</v>
      </c>
      <c r="AP104" s="197">
        <f t="shared" si="1"/>
        <v>747.73</v>
      </c>
    </row>
    <row r="105" spans="1:43" s="1" customFormat="1" ht="11.25" x14ac:dyDescent="0.2">
      <c r="A105" s="186" t="s">
        <v>281</v>
      </c>
      <c r="B105" s="187">
        <v>2236.7999999999997</v>
      </c>
      <c r="C105" s="187">
        <v>2506.6000000000004</v>
      </c>
      <c r="D105" s="187">
        <v>3103.9</v>
      </c>
      <c r="E105" s="187">
        <v>3022.2000000000003</v>
      </c>
      <c r="F105" s="187">
        <v>2631.2999999999997</v>
      </c>
      <c r="G105" s="187">
        <v>1740.5</v>
      </c>
      <c r="H105" s="187">
        <v>1229</v>
      </c>
      <c r="I105" s="187">
        <v>1221.8</v>
      </c>
      <c r="J105" s="187">
        <v>1119.3</v>
      </c>
      <c r="K105" s="187">
        <v>1380</v>
      </c>
      <c r="L105" s="187">
        <v>1142.5999999999999</v>
      </c>
      <c r="M105" s="187">
        <v>1016.5999999999999</v>
      </c>
      <c r="N105" s="187">
        <v>1098.1000000000001</v>
      </c>
      <c r="O105" s="187">
        <v>1069.9000000000001</v>
      </c>
      <c r="P105" s="187">
        <v>874.1</v>
      </c>
      <c r="Q105" s="187">
        <v>810.59999999999991</v>
      </c>
      <c r="R105" s="187">
        <v>805.49999999999989</v>
      </c>
      <c r="S105" s="187">
        <v>791</v>
      </c>
      <c r="T105" s="187">
        <v>776.8</v>
      </c>
      <c r="U105" s="187">
        <v>686.9</v>
      </c>
      <c r="V105" s="187">
        <v>686.8</v>
      </c>
      <c r="W105" s="187">
        <v>731.5</v>
      </c>
      <c r="X105" s="187">
        <v>702.4</v>
      </c>
      <c r="Y105" s="187">
        <v>640.69999999999993</v>
      </c>
      <c r="Z105" s="187">
        <v>705.09999999999991</v>
      </c>
      <c r="AA105" s="187">
        <v>704.80000000000007</v>
      </c>
      <c r="AB105" s="187">
        <v>683.7</v>
      </c>
      <c r="AC105" s="187">
        <v>689.39999999999986</v>
      </c>
      <c r="AD105" s="187">
        <v>659</v>
      </c>
      <c r="AE105" s="187">
        <v>702.30000000000007</v>
      </c>
      <c r="AF105" s="187">
        <v>719.30000000000007</v>
      </c>
      <c r="AG105" s="187">
        <v>720.7</v>
      </c>
      <c r="AH105" s="209">
        <v>757.9</v>
      </c>
      <c r="AI105" s="187">
        <v>682.9</v>
      </c>
      <c r="AJ105" s="199"/>
      <c r="AK105" s="200"/>
      <c r="AL105" s="200"/>
      <c r="AM105" s="200"/>
      <c r="AN105" s="200"/>
      <c r="AO105" s="201" t="s">
        <v>21</v>
      </c>
      <c r="AP105" s="200">
        <f t="shared" si="1"/>
        <v>757.9</v>
      </c>
    </row>
    <row r="106" spans="1:43" s="1" customFormat="1" ht="11.25" x14ac:dyDescent="0.2">
      <c r="A106" s="183" t="s">
        <v>282</v>
      </c>
      <c r="B106" s="184">
        <v>243.3</v>
      </c>
      <c r="C106" s="184">
        <v>265.3</v>
      </c>
      <c r="D106" s="184">
        <v>216.5</v>
      </c>
      <c r="E106" s="184">
        <v>151.10000000000002</v>
      </c>
      <c r="F106" s="184">
        <v>65.899999999999991</v>
      </c>
      <c r="G106" s="184">
        <v>64.7</v>
      </c>
      <c r="H106" s="184">
        <v>55.5</v>
      </c>
      <c r="I106" s="184">
        <v>29.700000000000003</v>
      </c>
      <c r="J106" s="184">
        <v>3</v>
      </c>
      <c r="K106" s="184">
        <v>2.7</v>
      </c>
      <c r="L106" s="184">
        <v>4.8</v>
      </c>
      <c r="M106" s="184">
        <v>4</v>
      </c>
      <c r="N106" s="184">
        <v>3.3000000000000003</v>
      </c>
      <c r="O106" s="184">
        <v>3.3000000000000003</v>
      </c>
      <c r="P106" s="184">
        <v>3.4000000000000004</v>
      </c>
      <c r="Q106" s="184">
        <v>1.5000000000000002</v>
      </c>
      <c r="R106" s="184">
        <v>1.2000000000000002</v>
      </c>
      <c r="S106" s="184">
        <v>0.79999999999999993</v>
      </c>
      <c r="T106" s="184">
        <v>0.6</v>
      </c>
      <c r="U106" s="184">
        <v>0.7</v>
      </c>
      <c r="V106" s="184">
        <v>0.79999999999999993</v>
      </c>
      <c r="W106" s="184">
        <v>3.2</v>
      </c>
      <c r="X106" s="184">
        <v>3.7</v>
      </c>
      <c r="Y106" s="184">
        <v>6.9999999999999991</v>
      </c>
      <c r="Z106" s="184">
        <v>6.4999999999999991</v>
      </c>
      <c r="AA106" s="184">
        <v>32.800000000000004</v>
      </c>
      <c r="AB106" s="184">
        <v>84.8</v>
      </c>
      <c r="AC106" s="184">
        <v>98.4</v>
      </c>
      <c r="AD106" s="184">
        <v>86.6</v>
      </c>
      <c r="AE106" s="184">
        <v>85.300000000000011</v>
      </c>
      <c r="AF106" s="184">
        <v>78.399999999999991</v>
      </c>
      <c r="AG106" s="184">
        <v>79.5</v>
      </c>
      <c r="AH106" s="208">
        <v>86.5</v>
      </c>
      <c r="AI106" s="184">
        <v>0</v>
      </c>
      <c r="AJ106" s="196"/>
      <c r="AK106" s="197"/>
      <c r="AL106" s="197"/>
      <c r="AM106" s="197"/>
      <c r="AN106" s="197"/>
      <c r="AO106" s="198" t="s">
        <v>21</v>
      </c>
      <c r="AP106" s="197">
        <f t="shared" si="1"/>
        <v>86.5</v>
      </c>
    </row>
    <row r="107" spans="1:43" s="1" customFormat="1" ht="11.25" x14ac:dyDescent="0.2">
      <c r="A107" s="186" t="s">
        <v>283</v>
      </c>
      <c r="B107" s="187">
        <v>513.79999999999995</v>
      </c>
      <c r="C107" s="187">
        <v>483.40000000000003</v>
      </c>
      <c r="D107" s="187">
        <v>443.99999999999994</v>
      </c>
      <c r="E107" s="187">
        <v>458.99999999999994</v>
      </c>
      <c r="F107" s="187">
        <v>486.8</v>
      </c>
      <c r="G107" s="187">
        <v>511.7</v>
      </c>
      <c r="H107" s="187">
        <v>580.49999999999989</v>
      </c>
      <c r="I107" s="187">
        <v>527.79999999999995</v>
      </c>
      <c r="J107" s="187">
        <v>604.9</v>
      </c>
      <c r="K107" s="187">
        <v>577.19999999999993</v>
      </c>
      <c r="L107" s="187">
        <v>460.8</v>
      </c>
      <c r="M107" s="187">
        <v>408.49999999999994</v>
      </c>
      <c r="N107" s="187">
        <v>441.9</v>
      </c>
      <c r="O107" s="187">
        <v>495.5</v>
      </c>
      <c r="P107" s="187">
        <v>444.40000000000003</v>
      </c>
      <c r="Q107" s="187">
        <v>404.29999999999995</v>
      </c>
      <c r="R107" s="187">
        <v>384.90000000000003</v>
      </c>
      <c r="S107" s="187">
        <v>368.40000000000003</v>
      </c>
      <c r="T107" s="187">
        <v>316.80000000000007</v>
      </c>
      <c r="U107" s="187">
        <v>205.3</v>
      </c>
      <c r="V107" s="187">
        <v>234.6</v>
      </c>
      <c r="W107" s="187">
        <v>219.6</v>
      </c>
      <c r="X107" s="187">
        <v>229.7</v>
      </c>
      <c r="Y107" s="187">
        <v>215.20000000000002</v>
      </c>
      <c r="Z107" s="187">
        <v>279.60000000000002</v>
      </c>
      <c r="AA107" s="187">
        <v>304.5</v>
      </c>
      <c r="AB107" s="187">
        <v>354.2</v>
      </c>
      <c r="AC107" s="187">
        <v>389.7</v>
      </c>
      <c r="AD107" s="187">
        <v>357.6</v>
      </c>
      <c r="AE107" s="187">
        <v>395.1</v>
      </c>
      <c r="AF107" s="187">
        <v>461.09999999999997</v>
      </c>
      <c r="AG107" s="187">
        <v>443.3</v>
      </c>
      <c r="AH107" s="209">
        <v>333.5</v>
      </c>
      <c r="AI107" s="187">
        <v>0</v>
      </c>
      <c r="AJ107" s="199"/>
      <c r="AK107" s="200"/>
      <c r="AL107" s="200"/>
      <c r="AM107" s="200"/>
      <c r="AN107" s="200"/>
      <c r="AO107" s="201" t="s">
        <v>21</v>
      </c>
      <c r="AP107" s="200">
        <f t="shared" si="1"/>
        <v>333.5</v>
      </c>
    </row>
    <row r="108" spans="1:43" s="1" customFormat="1" ht="11.25" x14ac:dyDescent="0.2">
      <c r="A108" s="183" t="s">
        <v>284</v>
      </c>
      <c r="B108" s="184">
        <v>0</v>
      </c>
      <c r="C108" s="184">
        <v>47.6</v>
      </c>
      <c r="D108" s="184">
        <v>27.900000000000002</v>
      </c>
      <c r="E108" s="184">
        <v>183.8</v>
      </c>
      <c r="F108" s="184">
        <v>266.2</v>
      </c>
      <c r="G108" s="184">
        <v>38.200000000000003</v>
      </c>
      <c r="H108" s="184">
        <v>48.900000000000006</v>
      </c>
      <c r="I108" s="184">
        <v>58</v>
      </c>
      <c r="J108" s="184">
        <v>45.900000000000006</v>
      </c>
      <c r="K108" s="184">
        <v>30.200000000000003</v>
      </c>
      <c r="L108" s="184">
        <v>4.5999999999999996</v>
      </c>
      <c r="M108" s="184">
        <v>7.1</v>
      </c>
      <c r="N108" s="184">
        <v>0</v>
      </c>
      <c r="O108" s="184">
        <v>12.2</v>
      </c>
      <c r="P108" s="184">
        <v>4</v>
      </c>
      <c r="Q108" s="184">
        <v>25.900000000000002</v>
      </c>
      <c r="R108" s="184">
        <v>92</v>
      </c>
      <c r="S108" s="184">
        <v>107.2</v>
      </c>
      <c r="T108" s="184">
        <v>151.29999999999998</v>
      </c>
      <c r="U108" s="184">
        <v>72.8</v>
      </c>
      <c r="V108" s="184">
        <v>23.900000000000002</v>
      </c>
      <c r="W108" s="184">
        <v>13.7</v>
      </c>
      <c r="X108" s="184">
        <v>55.800000000000004</v>
      </c>
      <c r="Y108" s="184">
        <v>56.300000000000004</v>
      </c>
      <c r="Z108" s="184">
        <v>8.8000000000000007</v>
      </c>
      <c r="AA108" s="184">
        <v>24.8</v>
      </c>
      <c r="AB108" s="184">
        <v>56.400000000000006</v>
      </c>
      <c r="AC108" s="184">
        <v>51.1</v>
      </c>
      <c r="AD108" s="184">
        <v>20.400000000000002</v>
      </c>
      <c r="AE108" s="184">
        <v>49.300000000000004</v>
      </c>
      <c r="AF108" s="184">
        <v>43.1</v>
      </c>
      <c r="AG108" s="184">
        <v>37.1</v>
      </c>
      <c r="AH108" s="208">
        <v>24.8</v>
      </c>
      <c r="AI108" s="184">
        <v>32.299999999999997</v>
      </c>
      <c r="AJ108" s="196"/>
      <c r="AK108" s="197"/>
      <c r="AL108" s="197"/>
      <c r="AM108" s="197"/>
      <c r="AN108" s="197"/>
      <c r="AO108" s="198" t="s">
        <v>21</v>
      </c>
      <c r="AP108" s="197">
        <f t="shared" si="1"/>
        <v>24.8</v>
      </c>
    </row>
    <row r="109" spans="1:43" s="1" customFormat="1" ht="11.25" x14ac:dyDescent="0.2">
      <c r="A109" s="186" t="s">
        <v>285</v>
      </c>
      <c r="B109" s="187">
        <v>0</v>
      </c>
      <c r="C109" s="187">
        <v>29.6</v>
      </c>
      <c r="D109" s="187">
        <v>50.5</v>
      </c>
      <c r="E109" s="187">
        <v>59.1</v>
      </c>
      <c r="F109" s="187">
        <v>71.7</v>
      </c>
      <c r="G109" s="187">
        <v>25.900000000000002</v>
      </c>
      <c r="H109" s="187">
        <v>25.400000000000002</v>
      </c>
      <c r="I109" s="187">
        <v>73.8</v>
      </c>
      <c r="J109" s="187">
        <v>74.5</v>
      </c>
      <c r="K109" s="187">
        <v>35</v>
      </c>
      <c r="L109" s="187">
        <v>12.4</v>
      </c>
      <c r="M109" s="187">
        <v>7.4</v>
      </c>
      <c r="N109" s="187">
        <v>1.6</v>
      </c>
      <c r="O109" s="187">
        <v>1.5</v>
      </c>
      <c r="P109" s="187">
        <v>4.3</v>
      </c>
      <c r="Q109" s="187">
        <v>5.4</v>
      </c>
      <c r="R109" s="187">
        <v>3.7</v>
      </c>
      <c r="S109" s="187">
        <v>2.5</v>
      </c>
      <c r="T109" s="187">
        <v>2.4</v>
      </c>
      <c r="U109" s="187">
        <v>3.3</v>
      </c>
      <c r="V109" s="187">
        <v>1.1000000000000001</v>
      </c>
      <c r="W109" s="187">
        <v>0</v>
      </c>
      <c r="X109" s="187">
        <v>3.9</v>
      </c>
      <c r="Y109" s="187">
        <v>1.9</v>
      </c>
      <c r="Z109" s="187">
        <v>0</v>
      </c>
      <c r="AA109" s="187">
        <v>0</v>
      </c>
      <c r="AB109" s="187">
        <v>0</v>
      </c>
      <c r="AC109" s="187">
        <v>0</v>
      </c>
      <c r="AD109" s="187">
        <v>0</v>
      </c>
      <c r="AE109" s="187">
        <v>0</v>
      </c>
      <c r="AF109" s="187">
        <v>0</v>
      </c>
      <c r="AG109" s="187">
        <v>0</v>
      </c>
      <c r="AH109" s="209">
        <v>0</v>
      </c>
      <c r="AI109" s="187">
        <v>0</v>
      </c>
      <c r="AJ109" s="199"/>
      <c r="AK109" s="200"/>
      <c r="AL109" s="200"/>
      <c r="AM109" s="200"/>
      <c r="AN109" s="200"/>
      <c r="AO109" s="201" t="s">
        <v>21</v>
      </c>
      <c r="AP109" s="200">
        <f t="shared" si="1"/>
        <v>0</v>
      </c>
    </row>
    <row r="110" spans="1:43" s="1" customFormat="1" ht="11.25" x14ac:dyDescent="0.2">
      <c r="A110" s="183" t="s">
        <v>286</v>
      </c>
      <c r="B110" s="184">
        <v>589.29999999999995</v>
      </c>
      <c r="C110" s="184">
        <v>570.69999999999993</v>
      </c>
      <c r="D110" s="184">
        <v>560.19999999999993</v>
      </c>
      <c r="E110" s="184">
        <v>563.69999999999993</v>
      </c>
      <c r="F110" s="184">
        <v>568.19999999999993</v>
      </c>
      <c r="G110" s="184">
        <v>563.6</v>
      </c>
      <c r="H110" s="184">
        <v>535.9</v>
      </c>
      <c r="I110" s="184">
        <v>531.20000000000005</v>
      </c>
      <c r="J110" s="184">
        <v>516.70000000000005</v>
      </c>
      <c r="K110" s="184">
        <v>500.4</v>
      </c>
      <c r="L110" s="184">
        <v>501.90000000000003</v>
      </c>
      <c r="M110" s="184">
        <v>516.6</v>
      </c>
      <c r="N110" s="184">
        <v>509.20000000000005</v>
      </c>
      <c r="O110" s="184">
        <v>513.6</v>
      </c>
      <c r="P110" s="184">
        <v>496.70000000000005</v>
      </c>
      <c r="Q110" s="184">
        <v>481.4</v>
      </c>
      <c r="R110" s="184">
        <v>461.69999999999993</v>
      </c>
      <c r="S110" s="184">
        <v>470.09999999999997</v>
      </c>
      <c r="T110" s="184">
        <v>454</v>
      </c>
      <c r="U110" s="184">
        <v>429</v>
      </c>
      <c r="V110" s="184">
        <v>422.5</v>
      </c>
      <c r="W110" s="184">
        <v>411.40000000000003</v>
      </c>
      <c r="X110" s="184">
        <v>443.2</v>
      </c>
      <c r="Y110" s="184">
        <v>447.09999999999997</v>
      </c>
      <c r="Z110" s="184">
        <v>474.9</v>
      </c>
      <c r="AA110" s="184">
        <v>499.49999999999994</v>
      </c>
      <c r="AB110" s="184">
        <v>470.29999999999995</v>
      </c>
      <c r="AC110" s="184">
        <v>439.4</v>
      </c>
      <c r="AD110" s="184">
        <v>420.5</v>
      </c>
      <c r="AE110" s="184">
        <v>369.4</v>
      </c>
      <c r="AF110" s="184">
        <v>304.2</v>
      </c>
      <c r="AG110" s="184">
        <v>312.5</v>
      </c>
      <c r="AH110" s="208">
        <v>285.3</v>
      </c>
      <c r="AI110" s="184">
        <v>229.4</v>
      </c>
      <c r="AJ110" s="196">
        <v>530.29999999999995</v>
      </c>
      <c r="AK110" s="197">
        <v>555.21</v>
      </c>
      <c r="AL110" s="197">
        <v>451.72</v>
      </c>
      <c r="AM110" s="197">
        <v>450.74</v>
      </c>
      <c r="AN110" s="197">
        <v>438.97</v>
      </c>
      <c r="AO110" s="198">
        <v>379.89370893890106</v>
      </c>
      <c r="AP110" s="197">
        <f t="shared" si="1"/>
        <v>379.89</v>
      </c>
      <c r="AQ110" s="216" t="s">
        <v>287</v>
      </c>
    </row>
    <row r="111" spans="1:43" s="1" customFormat="1" ht="11.25" x14ac:dyDescent="0.2">
      <c r="A111" s="186" t="s">
        <v>288</v>
      </c>
      <c r="B111" s="187">
        <v>108.6</v>
      </c>
      <c r="C111" s="187">
        <v>117.6</v>
      </c>
      <c r="D111" s="187">
        <v>151.89999999999998</v>
      </c>
      <c r="E111" s="187">
        <v>121.19999999999999</v>
      </c>
      <c r="F111" s="187">
        <v>98</v>
      </c>
      <c r="G111" s="187">
        <v>88.8</v>
      </c>
      <c r="H111" s="187">
        <v>112.1</v>
      </c>
      <c r="I111" s="187">
        <v>165.6</v>
      </c>
      <c r="J111" s="187">
        <v>150.79999999999998</v>
      </c>
      <c r="K111" s="187">
        <v>181.39999999999998</v>
      </c>
      <c r="L111" s="187">
        <v>168.1</v>
      </c>
      <c r="M111" s="187">
        <v>209.29999999999998</v>
      </c>
      <c r="N111" s="187">
        <v>180.2</v>
      </c>
      <c r="O111" s="187">
        <v>218</v>
      </c>
      <c r="P111" s="187">
        <v>199.79999999999998</v>
      </c>
      <c r="Q111" s="187">
        <v>242</v>
      </c>
      <c r="R111" s="187">
        <v>236.89999999999998</v>
      </c>
      <c r="S111" s="187">
        <v>199.6</v>
      </c>
      <c r="T111" s="187">
        <v>220.2</v>
      </c>
      <c r="U111" s="187">
        <v>171.8</v>
      </c>
      <c r="V111" s="187">
        <v>154.89999999999998</v>
      </c>
      <c r="W111" s="187">
        <v>142.69999999999999</v>
      </c>
      <c r="X111" s="187">
        <v>175.5</v>
      </c>
      <c r="Y111" s="187">
        <v>154.1</v>
      </c>
      <c r="Z111" s="187">
        <v>129.29999999999998</v>
      </c>
      <c r="AA111" s="187">
        <v>123.60000000000001</v>
      </c>
      <c r="AB111" s="187">
        <v>100.1</v>
      </c>
      <c r="AC111" s="187">
        <v>114.39999999999999</v>
      </c>
      <c r="AD111" s="187">
        <v>108.39999999999999</v>
      </c>
      <c r="AE111" s="187">
        <v>121.60000000000001</v>
      </c>
      <c r="AF111" s="187">
        <v>129.6</v>
      </c>
      <c r="AG111" s="187">
        <v>135.4</v>
      </c>
      <c r="AH111" s="209">
        <v>95</v>
      </c>
      <c r="AI111" s="187">
        <v>86.4</v>
      </c>
      <c r="AJ111" s="199"/>
      <c r="AK111" s="200"/>
      <c r="AL111" s="200"/>
      <c r="AM111" s="200"/>
      <c r="AN111" s="200"/>
      <c r="AO111" s="201" t="s">
        <v>21</v>
      </c>
      <c r="AP111" s="200">
        <f t="shared" si="1"/>
        <v>95</v>
      </c>
    </row>
    <row r="112" spans="1:43" s="1" customFormat="1" ht="11.25" x14ac:dyDescent="0.2">
      <c r="A112" s="183" t="s">
        <v>289</v>
      </c>
      <c r="B112" s="184">
        <v>353.7</v>
      </c>
      <c r="C112" s="184">
        <v>367</v>
      </c>
      <c r="D112" s="184">
        <v>442.2</v>
      </c>
      <c r="E112" s="184">
        <v>394.4</v>
      </c>
      <c r="F112" s="184">
        <v>451.1</v>
      </c>
      <c r="G112" s="184">
        <v>483.69999999999993</v>
      </c>
      <c r="H112" s="184">
        <v>485.99999999999994</v>
      </c>
      <c r="I112" s="184">
        <v>511.3</v>
      </c>
      <c r="J112" s="184">
        <v>635.60000000000014</v>
      </c>
      <c r="K112" s="184">
        <v>599</v>
      </c>
      <c r="L112" s="184">
        <v>602.79999999999995</v>
      </c>
      <c r="M112" s="184">
        <v>609.30000000000007</v>
      </c>
      <c r="N112" s="184">
        <v>578.60000000000014</v>
      </c>
      <c r="O112" s="184">
        <v>554.5</v>
      </c>
      <c r="P112" s="184">
        <v>549.10000000000014</v>
      </c>
      <c r="Q112" s="184">
        <v>492.9</v>
      </c>
      <c r="R112" s="184">
        <v>533.79999999999995</v>
      </c>
      <c r="S112" s="184">
        <v>546.6</v>
      </c>
      <c r="T112" s="184">
        <v>492.20000000000005</v>
      </c>
      <c r="U112" s="184">
        <v>517.9</v>
      </c>
      <c r="V112" s="184">
        <v>472.2</v>
      </c>
      <c r="W112" s="184">
        <v>482.1</v>
      </c>
      <c r="X112" s="184">
        <v>418</v>
      </c>
      <c r="Y112" s="184">
        <v>345.1</v>
      </c>
      <c r="Z112" s="184">
        <v>335.3</v>
      </c>
      <c r="AA112" s="184">
        <v>364.90000000000003</v>
      </c>
      <c r="AB112" s="184">
        <v>352.6</v>
      </c>
      <c r="AC112" s="184">
        <v>318.39999999999998</v>
      </c>
      <c r="AD112" s="184">
        <v>299.39999999999998</v>
      </c>
      <c r="AE112" s="184">
        <v>317.2</v>
      </c>
      <c r="AF112" s="184">
        <v>232.89999999999998</v>
      </c>
      <c r="AG112" s="184">
        <v>234.70000000000002</v>
      </c>
      <c r="AH112" s="208">
        <v>249.7</v>
      </c>
      <c r="AI112" s="184">
        <v>0</v>
      </c>
      <c r="AJ112" s="196"/>
      <c r="AK112" s="197"/>
      <c r="AL112" s="197"/>
      <c r="AM112" s="197"/>
      <c r="AN112" s="197"/>
      <c r="AO112" s="198" t="s">
        <v>21</v>
      </c>
      <c r="AP112" s="197">
        <f t="shared" si="1"/>
        <v>249.7</v>
      </c>
    </row>
    <row r="113" spans="1:42" s="1" customFormat="1" ht="11.25" x14ac:dyDescent="0.2">
      <c r="A113" s="186" t="s">
        <v>290</v>
      </c>
      <c r="B113" s="187">
        <v>1316.3999999999999</v>
      </c>
      <c r="C113" s="187">
        <v>1350</v>
      </c>
      <c r="D113" s="187">
        <v>1207.6000000000001</v>
      </c>
      <c r="E113" s="187">
        <v>1355.8000000000002</v>
      </c>
      <c r="F113" s="187">
        <v>1389.6</v>
      </c>
      <c r="G113" s="187">
        <v>1485.7</v>
      </c>
      <c r="H113" s="187">
        <v>1377</v>
      </c>
      <c r="I113" s="187">
        <v>1468.6</v>
      </c>
      <c r="J113" s="187">
        <v>1665.1</v>
      </c>
      <c r="K113" s="187">
        <v>1318.7</v>
      </c>
      <c r="L113" s="187">
        <v>1103.3999999999999</v>
      </c>
      <c r="M113" s="187">
        <v>1158.2</v>
      </c>
      <c r="N113" s="187">
        <v>1205.4000000000001</v>
      </c>
      <c r="O113" s="187">
        <v>1240.5999999999999</v>
      </c>
      <c r="P113" s="187">
        <v>1275.7</v>
      </c>
      <c r="Q113" s="187">
        <v>1085.7000000000003</v>
      </c>
      <c r="R113" s="187">
        <v>1009.4</v>
      </c>
      <c r="S113" s="187">
        <v>916.39999999999986</v>
      </c>
      <c r="T113" s="187">
        <v>971</v>
      </c>
      <c r="U113" s="187">
        <v>938.09999999999991</v>
      </c>
      <c r="V113" s="187">
        <v>1119.5999999999999</v>
      </c>
      <c r="W113" s="187">
        <v>1109.9000000000001</v>
      </c>
      <c r="X113" s="187">
        <v>1073.3</v>
      </c>
      <c r="Y113" s="187">
        <v>853.19999999999993</v>
      </c>
      <c r="Z113" s="187">
        <v>1056.5999999999999</v>
      </c>
      <c r="AA113" s="187">
        <v>991.1</v>
      </c>
      <c r="AB113" s="187">
        <v>1008.9</v>
      </c>
      <c r="AC113" s="187">
        <v>1038.6999999999998</v>
      </c>
      <c r="AD113" s="187">
        <v>1072.4999999999998</v>
      </c>
      <c r="AE113" s="187">
        <v>950.7</v>
      </c>
      <c r="AF113" s="187">
        <v>1005.1999999999999</v>
      </c>
      <c r="AG113" s="187">
        <v>956.19999999999993</v>
      </c>
      <c r="AH113" s="209">
        <v>942.30000000000007</v>
      </c>
      <c r="AI113" s="187">
        <v>0</v>
      </c>
      <c r="AJ113" s="199"/>
      <c r="AK113" s="200"/>
      <c r="AL113" s="200"/>
      <c r="AM113" s="200"/>
      <c r="AN113" s="200"/>
      <c r="AO113" s="201" t="s">
        <v>21</v>
      </c>
      <c r="AP113" s="200">
        <f t="shared" si="1"/>
        <v>942.3</v>
      </c>
    </row>
    <row r="114" spans="1:42" s="1" customFormat="1" ht="11.25" x14ac:dyDescent="0.2">
      <c r="A114" s="183" t="s">
        <v>291</v>
      </c>
      <c r="B114" s="184">
        <v>423.9</v>
      </c>
      <c r="C114" s="184">
        <v>356.2</v>
      </c>
      <c r="D114" s="184">
        <v>366.59999999999997</v>
      </c>
      <c r="E114" s="184">
        <v>395.79999999999995</v>
      </c>
      <c r="F114" s="184">
        <v>319.8</v>
      </c>
      <c r="G114" s="184">
        <v>339.99999999999994</v>
      </c>
      <c r="H114" s="184">
        <v>350.59999999999997</v>
      </c>
      <c r="I114" s="184">
        <v>370.9</v>
      </c>
      <c r="J114" s="184">
        <v>395.59999999999997</v>
      </c>
      <c r="K114" s="184">
        <v>392.59999999999997</v>
      </c>
      <c r="L114" s="184">
        <v>456.29999999999995</v>
      </c>
      <c r="M114" s="184">
        <v>403.29999999999995</v>
      </c>
      <c r="N114" s="184">
        <v>330</v>
      </c>
      <c r="O114" s="184">
        <v>318.90000000000003</v>
      </c>
      <c r="P114" s="184">
        <v>336.6</v>
      </c>
      <c r="Q114" s="184">
        <v>338.7</v>
      </c>
      <c r="R114" s="184">
        <v>368.5</v>
      </c>
      <c r="S114" s="184">
        <v>368.5</v>
      </c>
      <c r="T114" s="184">
        <v>368.5</v>
      </c>
      <c r="U114" s="184">
        <v>389.7</v>
      </c>
      <c r="V114" s="184">
        <v>382.09999999999997</v>
      </c>
      <c r="W114" s="184">
        <v>395.4</v>
      </c>
      <c r="X114" s="184">
        <v>405.5</v>
      </c>
      <c r="Y114" s="184">
        <v>411.9</v>
      </c>
      <c r="Z114" s="184">
        <v>421.29999999999995</v>
      </c>
      <c r="AA114" s="184">
        <v>407.09999999999997</v>
      </c>
      <c r="AB114" s="184">
        <v>392.2</v>
      </c>
      <c r="AC114" s="184">
        <v>383.9</v>
      </c>
      <c r="AD114" s="184">
        <v>406.7</v>
      </c>
      <c r="AE114" s="184">
        <v>389</v>
      </c>
      <c r="AF114" s="184">
        <v>407.5</v>
      </c>
      <c r="AG114" s="184">
        <v>406.9</v>
      </c>
      <c r="AH114" s="208">
        <v>395</v>
      </c>
      <c r="AI114" s="184">
        <v>403.8</v>
      </c>
      <c r="AJ114" s="196"/>
      <c r="AK114" s="197"/>
      <c r="AL114" s="197"/>
      <c r="AM114" s="197"/>
      <c r="AN114" s="197"/>
      <c r="AO114" s="198" t="s">
        <v>21</v>
      </c>
      <c r="AP114" s="197">
        <f t="shared" si="1"/>
        <v>395</v>
      </c>
    </row>
    <row r="115" spans="1:42" s="1" customFormat="1" ht="11.25" x14ac:dyDescent="0.2">
      <c r="A115" s="186" t="s">
        <v>292</v>
      </c>
      <c r="B115" s="187">
        <v>938.09999999999991</v>
      </c>
      <c r="C115" s="187">
        <v>939.8</v>
      </c>
      <c r="D115" s="187">
        <v>894.1</v>
      </c>
      <c r="E115" s="187">
        <v>1022.9</v>
      </c>
      <c r="F115" s="187">
        <v>924</v>
      </c>
      <c r="G115" s="187">
        <v>899.30000000000007</v>
      </c>
      <c r="H115" s="187">
        <v>884.6</v>
      </c>
      <c r="I115" s="187">
        <v>808.30000000000007</v>
      </c>
      <c r="J115" s="187">
        <v>899.9</v>
      </c>
      <c r="K115" s="187">
        <v>823.90000000000009</v>
      </c>
      <c r="L115" s="187">
        <v>816.7</v>
      </c>
      <c r="M115" s="187">
        <v>946.19999999999993</v>
      </c>
      <c r="N115" s="187">
        <v>872.1</v>
      </c>
      <c r="O115" s="187">
        <v>828.6</v>
      </c>
      <c r="P115" s="187">
        <v>816.50000000000011</v>
      </c>
      <c r="Q115" s="187">
        <v>808.7</v>
      </c>
      <c r="R115" s="187">
        <v>800.2</v>
      </c>
      <c r="S115" s="187">
        <v>888.19999999999993</v>
      </c>
      <c r="T115" s="187">
        <v>923.2</v>
      </c>
      <c r="U115" s="187">
        <v>814.80000000000007</v>
      </c>
      <c r="V115" s="187">
        <v>699.00000000000011</v>
      </c>
      <c r="W115" s="187">
        <v>846.10000000000014</v>
      </c>
      <c r="X115" s="187">
        <v>873.2</v>
      </c>
      <c r="Y115" s="187">
        <v>759.80000000000007</v>
      </c>
      <c r="Z115" s="187">
        <v>806.7</v>
      </c>
      <c r="AA115" s="187">
        <v>686.2</v>
      </c>
      <c r="AB115" s="187">
        <v>614</v>
      </c>
      <c r="AC115" s="187">
        <v>716.6</v>
      </c>
      <c r="AD115" s="187">
        <v>622.1</v>
      </c>
      <c r="AE115" s="187">
        <v>717.4</v>
      </c>
      <c r="AF115" s="187">
        <v>636.30000000000007</v>
      </c>
      <c r="AG115" s="187">
        <v>564.80000000000007</v>
      </c>
      <c r="AH115" s="209">
        <v>712.8</v>
      </c>
      <c r="AI115" s="187">
        <v>638.5</v>
      </c>
      <c r="AJ115" s="199"/>
      <c r="AK115" s="200"/>
      <c r="AL115" s="200"/>
      <c r="AM115" s="200"/>
      <c r="AN115" s="200"/>
      <c r="AO115" s="201" t="s">
        <v>21</v>
      </c>
      <c r="AP115" s="200">
        <f t="shared" si="1"/>
        <v>712.8</v>
      </c>
    </row>
    <row r="116" spans="1:42" s="1" customFormat="1" ht="11.25" x14ac:dyDescent="0.2">
      <c r="A116" s="183" t="s">
        <v>293</v>
      </c>
      <c r="B116" s="184">
        <v>1.4</v>
      </c>
      <c r="C116" s="184">
        <v>1.7</v>
      </c>
      <c r="D116" s="184">
        <v>1.3</v>
      </c>
      <c r="E116" s="184">
        <v>1.4</v>
      </c>
      <c r="F116" s="184">
        <v>1.9</v>
      </c>
      <c r="G116" s="184">
        <v>1.6</v>
      </c>
      <c r="H116" s="184">
        <v>2</v>
      </c>
      <c r="I116" s="184">
        <v>1.7</v>
      </c>
      <c r="J116" s="184">
        <v>1.7</v>
      </c>
      <c r="K116" s="184">
        <v>1.8</v>
      </c>
      <c r="L116" s="184">
        <v>1.3</v>
      </c>
      <c r="M116" s="184">
        <v>2.4</v>
      </c>
      <c r="N116" s="184">
        <v>2.1</v>
      </c>
      <c r="O116" s="184">
        <v>3.1</v>
      </c>
      <c r="P116" s="184">
        <v>3</v>
      </c>
      <c r="Q116" s="184">
        <v>2.2999999999999998</v>
      </c>
      <c r="R116" s="184">
        <v>3</v>
      </c>
      <c r="S116" s="184">
        <v>3.8</v>
      </c>
      <c r="T116" s="184">
        <v>2.8</v>
      </c>
      <c r="U116" s="184">
        <v>11.4</v>
      </c>
      <c r="V116" s="184">
        <v>17.2</v>
      </c>
      <c r="W116" s="184">
        <v>15.1</v>
      </c>
      <c r="X116" s="184">
        <v>10</v>
      </c>
      <c r="Y116" s="184">
        <v>11.1</v>
      </c>
      <c r="Z116" s="184">
        <v>11</v>
      </c>
      <c r="AA116" s="184">
        <v>11.2</v>
      </c>
      <c r="AB116" s="184">
        <v>10.4</v>
      </c>
      <c r="AC116" s="184">
        <v>10.9</v>
      </c>
      <c r="AD116" s="184">
        <v>10.9</v>
      </c>
      <c r="AE116" s="184">
        <v>11.4</v>
      </c>
      <c r="AF116" s="184">
        <v>7.7</v>
      </c>
      <c r="AG116" s="184">
        <v>6.2</v>
      </c>
      <c r="AH116" s="208">
        <v>7</v>
      </c>
      <c r="AI116" s="184">
        <v>6.6</v>
      </c>
      <c r="AJ116" s="196">
        <v>274.56</v>
      </c>
      <c r="AK116" s="197">
        <v>396.27</v>
      </c>
      <c r="AL116" s="197">
        <v>401.94</v>
      </c>
      <c r="AM116" s="197">
        <v>404.91</v>
      </c>
      <c r="AN116" s="197">
        <v>502.31</v>
      </c>
      <c r="AO116" s="198">
        <v>598.60909602624213</v>
      </c>
      <c r="AP116" s="197">
        <f t="shared" si="1"/>
        <v>598.61</v>
      </c>
    </row>
    <row r="117" spans="1:42" s="1" customFormat="1" ht="11.25" x14ac:dyDescent="0.2">
      <c r="A117" s="186" t="s">
        <v>294</v>
      </c>
      <c r="B117" s="187">
        <v>768.69999999999993</v>
      </c>
      <c r="C117" s="187">
        <v>781.4</v>
      </c>
      <c r="D117" s="187">
        <v>861.3</v>
      </c>
      <c r="E117" s="187">
        <v>855.3</v>
      </c>
      <c r="F117" s="187">
        <v>857.09999999999991</v>
      </c>
      <c r="G117" s="187">
        <v>837.19999999999993</v>
      </c>
      <c r="H117" s="187">
        <v>792</v>
      </c>
      <c r="I117" s="187">
        <v>763.4</v>
      </c>
      <c r="J117" s="187">
        <v>757.1</v>
      </c>
      <c r="K117" s="187">
        <v>815.5</v>
      </c>
      <c r="L117" s="187">
        <v>801.9</v>
      </c>
      <c r="M117" s="187">
        <v>823.09999999999991</v>
      </c>
      <c r="N117" s="187">
        <v>836.09999999999991</v>
      </c>
      <c r="O117" s="187">
        <v>860.19999999999993</v>
      </c>
      <c r="P117" s="187">
        <v>891.8</v>
      </c>
      <c r="Q117" s="187">
        <v>697.19999999999993</v>
      </c>
      <c r="R117" s="187">
        <v>698.8</v>
      </c>
      <c r="S117" s="187">
        <v>685.99999999999989</v>
      </c>
      <c r="T117" s="187">
        <v>665.69999999999993</v>
      </c>
      <c r="U117" s="187">
        <v>648.19999999999993</v>
      </c>
      <c r="V117" s="187">
        <v>639.49999999999989</v>
      </c>
      <c r="W117" s="187">
        <v>614.99999999999989</v>
      </c>
      <c r="X117" s="187">
        <v>602.9</v>
      </c>
      <c r="Y117" s="187">
        <v>568.99999999999989</v>
      </c>
      <c r="Z117" s="187">
        <v>549.49999999999989</v>
      </c>
      <c r="AA117" s="187">
        <v>509.7</v>
      </c>
      <c r="AB117" s="187">
        <v>471.3</v>
      </c>
      <c r="AC117" s="187">
        <v>461.5</v>
      </c>
      <c r="AD117" s="187">
        <v>447.3</v>
      </c>
      <c r="AE117" s="187">
        <v>394.6</v>
      </c>
      <c r="AF117" s="187">
        <v>391.4</v>
      </c>
      <c r="AG117" s="187">
        <v>394.6</v>
      </c>
      <c r="AH117" s="209">
        <v>370.9</v>
      </c>
      <c r="AI117" s="187">
        <v>0</v>
      </c>
      <c r="AJ117" s="199"/>
      <c r="AK117" s="200"/>
      <c r="AL117" s="200"/>
      <c r="AM117" s="200"/>
      <c r="AN117" s="200"/>
      <c r="AO117" s="201" t="s">
        <v>21</v>
      </c>
      <c r="AP117" s="200">
        <f t="shared" si="1"/>
        <v>370.9</v>
      </c>
    </row>
    <row r="118" spans="1:42" s="1" customFormat="1" ht="11.25" x14ac:dyDescent="0.2">
      <c r="A118" s="183" t="s">
        <v>295</v>
      </c>
      <c r="B118" s="184">
        <v>411.70000000000005</v>
      </c>
      <c r="C118" s="184">
        <v>418.00000000000006</v>
      </c>
      <c r="D118" s="184">
        <v>406.20000000000005</v>
      </c>
      <c r="E118" s="184">
        <v>432.9</v>
      </c>
      <c r="F118" s="184">
        <v>413.2</v>
      </c>
      <c r="G118" s="184">
        <v>440</v>
      </c>
      <c r="H118" s="184">
        <v>444.6</v>
      </c>
      <c r="I118" s="184">
        <v>459.09999999999997</v>
      </c>
      <c r="J118" s="184">
        <v>415.9</v>
      </c>
      <c r="K118" s="184">
        <v>472.9</v>
      </c>
      <c r="L118" s="184">
        <v>484.2</v>
      </c>
      <c r="M118" s="184">
        <v>467.9</v>
      </c>
      <c r="N118" s="184">
        <v>447.4</v>
      </c>
      <c r="O118" s="184">
        <v>373.9</v>
      </c>
      <c r="P118" s="184">
        <v>401.09999999999997</v>
      </c>
      <c r="Q118" s="184">
        <v>384.2</v>
      </c>
      <c r="R118" s="184">
        <v>417.6</v>
      </c>
      <c r="S118" s="184">
        <v>436.9</v>
      </c>
      <c r="T118" s="184">
        <v>455.4</v>
      </c>
      <c r="U118" s="184">
        <v>462.5</v>
      </c>
      <c r="V118" s="184">
        <v>429.1</v>
      </c>
      <c r="W118" s="184">
        <v>413.8</v>
      </c>
      <c r="X118" s="184">
        <v>421.6</v>
      </c>
      <c r="Y118" s="184">
        <v>419.6</v>
      </c>
      <c r="Z118" s="184">
        <v>413.1</v>
      </c>
      <c r="AA118" s="184">
        <v>397.79999999999995</v>
      </c>
      <c r="AB118" s="184">
        <v>391.8</v>
      </c>
      <c r="AC118" s="184">
        <v>416.9</v>
      </c>
      <c r="AD118" s="184">
        <v>349.4</v>
      </c>
      <c r="AE118" s="184">
        <v>400.9</v>
      </c>
      <c r="AF118" s="184">
        <v>378.8</v>
      </c>
      <c r="AG118" s="184">
        <v>369.90000000000003</v>
      </c>
      <c r="AH118" s="208">
        <v>395.7</v>
      </c>
      <c r="AI118" s="184">
        <v>0</v>
      </c>
      <c r="AJ118" s="196"/>
      <c r="AK118" s="197"/>
      <c r="AL118" s="197"/>
      <c r="AM118" s="197"/>
      <c r="AN118" s="197"/>
      <c r="AO118" s="198" t="s">
        <v>21</v>
      </c>
      <c r="AP118" s="197">
        <f t="shared" si="1"/>
        <v>395.7</v>
      </c>
    </row>
    <row r="119" spans="1:42" s="1" customFormat="1" ht="11.25" x14ac:dyDescent="0.2">
      <c r="A119" s="186" t="s">
        <v>296</v>
      </c>
      <c r="B119" s="187">
        <v>173.7</v>
      </c>
      <c r="C119" s="187">
        <v>266.3</v>
      </c>
      <c r="D119" s="187">
        <v>374.7</v>
      </c>
      <c r="E119" s="187">
        <v>301.3</v>
      </c>
      <c r="F119" s="187">
        <v>305.29999999999995</v>
      </c>
      <c r="G119" s="187">
        <v>321.49999999999994</v>
      </c>
      <c r="H119" s="187">
        <v>229.6</v>
      </c>
      <c r="I119" s="187">
        <v>284</v>
      </c>
      <c r="J119" s="187">
        <v>452.4</v>
      </c>
      <c r="K119" s="187">
        <v>227.3</v>
      </c>
      <c r="L119" s="187">
        <v>234.5</v>
      </c>
      <c r="M119" s="187">
        <v>405.79999999999995</v>
      </c>
      <c r="N119" s="187">
        <v>274.49999999999994</v>
      </c>
      <c r="O119" s="187">
        <v>352.70000000000005</v>
      </c>
      <c r="P119" s="187">
        <v>250.3</v>
      </c>
      <c r="Q119" s="187">
        <v>258.8</v>
      </c>
      <c r="R119" s="187">
        <v>301.50000000000006</v>
      </c>
      <c r="S119" s="187">
        <v>322.7</v>
      </c>
      <c r="T119" s="187">
        <v>278.00000000000006</v>
      </c>
      <c r="U119" s="187">
        <v>352.7</v>
      </c>
      <c r="V119" s="187">
        <v>371.40000000000003</v>
      </c>
      <c r="W119" s="187">
        <v>400.4</v>
      </c>
      <c r="X119" s="187">
        <v>331.8</v>
      </c>
      <c r="Y119" s="187">
        <v>290.7</v>
      </c>
      <c r="Z119" s="187">
        <v>301.5</v>
      </c>
      <c r="AA119" s="187">
        <v>259.2</v>
      </c>
      <c r="AB119" s="187">
        <v>245.6</v>
      </c>
      <c r="AC119" s="187">
        <v>188.5</v>
      </c>
      <c r="AD119" s="187">
        <v>174.8</v>
      </c>
      <c r="AE119" s="187">
        <v>415.79999999999995</v>
      </c>
      <c r="AF119" s="187">
        <v>331.4</v>
      </c>
      <c r="AG119" s="187">
        <v>291.5</v>
      </c>
      <c r="AH119" s="209">
        <v>274.00000000000006</v>
      </c>
      <c r="AI119" s="187">
        <v>327.5</v>
      </c>
      <c r="AJ119" s="199"/>
      <c r="AK119" s="200"/>
      <c r="AL119" s="200"/>
      <c r="AM119" s="200"/>
      <c r="AN119" s="200"/>
      <c r="AO119" s="201" t="s">
        <v>21</v>
      </c>
      <c r="AP119" s="200">
        <f t="shared" si="1"/>
        <v>274</v>
      </c>
    </row>
    <row r="120" spans="1:42" s="1" customFormat="1" ht="11.25" x14ac:dyDescent="0.2">
      <c r="A120" s="183" t="s">
        <v>297</v>
      </c>
      <c r="B120" s="184">
        <v>0.30000000000000004</v>
      </c>
      <c r="C120" s="184">
        <v>0.60000000000000009</v>
      </c>
      <c r="D120" s="184">
        <v>0.5</v>
      </c>
      <c r="E120" s="184">
        <v>0.4</v>
      </c>
      <c r="F120" s="184">
        <v>0.4</v>
      </c>
      <c r="G120" s="184">
        <v>2.6</v>
      </c>
      <c r="H120" s="184">
        <v>0.6</v>
      </c>
      <c r="I120" s="184">
        <v>0.4</v>
      </c>
      <c r="J120" s="184">
        <v>0.4</v>
      </c>
      <c r="K120" s="184">
        <v>0.4</v>
      </c>
      <c r="L120" s="184">
        <v>0</v>
      </c>
      <c r="M120" s="184">
        <v>0</v>
      </c>
      <c r="N120" s="184">
        <v>0</v>
      </c>
      <c r="O120" s="184">
        <v>0</v>
      </c>
      <c r="P120" s="184">
        <v>0</v>
      </c>
      <c r="Q120" s="184">
        <v>0</v>
      </c>
      <c r="R120" s="184">
        <v>0</v>
      </c>
      <c r="S120" s="184">
        <v>0</v>
      </c>
      <c r="T120" s="184">
        <v>0</v>
      </c>
      <c r="U120" s="184">
        <v>0</v>
      </c>
      <c r="V120" s="184">
        <v>0</v>
      </c>
      <c r="W120" s="184">
        <v>0</v>
      </c>
      <c r="X120" s="184">
        <v>0.1</v>
      </c>
      <c r="Y120" s="184">
        <v>0.1</v>
      </c>
      <c r="Z120" s="184">
        <v>0.1</v>
      </c>
      <c r="AA120" s="184">
        <v>0.1</v>
      </c>
      <c r="AB120" s="184">
        <v>0</v>
      </c>
      <c r="AC120" s="184">
        <v>0</v>
      </c>
      <c r="AD120" s="184">
        <v>0</v>
      </c>
      <c r="AE120" s="184">
        <v>0</v>
      </c>
      <c r="AF120" s="184">
        <v>0</v>
      </c>
      <c r="AG120" s="184">
        <v>0</v>
      </c>
      <c r="AH120" s="208">
        <v>0</v>
      </c>
      <c r="AI120" s="184">
        <v>0</v>
      </c>
      <c r="AJ120" s="196"/>
      <c r="AK120" s="197"/>
      <c r="AL120" s="197"/>
      <c r="AM120" s="197"/>
      <c r="AN120" s="197"/>
      <c r="AO120" s="198" t="s">
        <v>21</v>
      </c>
      <c r="AP120" s="197">
        <f t="shared" si="1"/>
        <v>0</v>
      </c>
    </row>
    <row r="121" spans="1:42" s="1" customFormat="1" ht="11.25" x14ac:dyDescent="0.2">
      <c r="A121" s="186" t="s">
        <v>298</v>
      </c>
      <c r="B121" s="187">
        <v>186.5</v>
      </c>
      <c r="C121" s="187">
        <v>155.69999999999999</v>
      </c>
      <c r="D121" s="187">
        <v>218.7</v>
      </c>
      <c r="E121" s="187">
        <v>181</v>
      </c>
      <c r="F121" s="187">
        <v>158.69999999999999</v>
      </c>
      <c r="G121" s="187">
        <v>189.3</v>
      </c>
      <c r="H121" s="187">
        <v>206.9</v>
      </c>
      <c r="I121" s="187">
        <v>213.4</v>
      </c>
      <c r="J121" s="187">
        <v>197.70000000000002</v>
      </c>
      <c r="K121" s="187">
        <v>173.2</v>
      </c>
      <c r="L121" s="187">
        <v>156.69999999999999</v>
      </c>
      <c r="M121" s="187">
        <v>124.80000000000001</v>
      </c>
      <c r="N121" s="187">
        <v>148.79999999999998</v>
      </c>
      <c r="O121" s="187">
        <v>154</v>
      </c>
      <c r="P121" s="187">
        <v>214.99999999999997</v>
      </c>
      <c r="Q121" s="187">
        <v>211.9</v>
      </c>
      <c r="R121" s="187">
        <v>185.7</v>
      </c>
      <c r="S121" s="187">
        <v>201.5</v>
      </c>
      <c r="T121" s="187">
        <v>242.70000000000002</v>
      </c>
      <c r="U121" s="187">
        <v>256.3</v>
      </c>
      <c r="V121" s="187">
        <v>293.39999999999998</v>
      </c>
      <c r="W121" s="187">
        <v>300.50000000000006</v>
      </c>
      <c r="X121" s="187">
        <v>287.8</v>
      </c>
      <c r="Y121" s="187">
        <v>251.1</v>
      </c>
      <c r="Z121" s="187">
        <v>254.2</v>
      </c>
      <c r="AA121" s="187">
        <v>245.20000000000002</v>
      </c>
      <c r="AB121" s="187">
        <v>266.09999999999997</v>
      </c>
      <c r="AC121" s="187">
        <v>223.3</v>
      </c>
      <c r="AD121" s="187">
        <v>199.6</v>
      </c>
      <c r="AE121" s="187">
        <v>202.20000000000002</v>
      </c>
      <c r="AF121" s="187">
        <v>177.79999999999998</v>
      </c>
      <c r="AG121" s="187">
        <v>186.2</v>
      </c>
      <c r="AH121" s="209">
        <v>212.3</v>
      </c>
      <c r="AI121" s="187">
        <v>0</v>
      </c>
      <c r="AJ121" s="199"/>
      <c r="AK121" s="200"/>
      <c r="AL121" s="200"/>
      <c r="AM121" s="200"/>
      <c r="AN121" s="200"/>
      <c r="AO121" s="201" t="s">
        <v>21</v>
      </c>
      <c r="AP121" s="200">
        <f t="shared" si="1"/>
        <v>212.3</v>
      </c>
    </row>
    <row r="122" spans="1:42" s="1" customFormat="1" ht="11.25" x14ac:dyDescent="0.2">
      <c r="A122" s="183" t="s">
        <v>299</v>
      </c>
      <c r="B122" s="184">
        <v>351.5</v>
      </c>
      <c r="C122" s="184">
        <v>455.4</v>
      </c>
      <c r="D122" s="184">
        <v>471.7</v>
      </c>
      <c r="E122" s="184">
        <v>427.3</v>
      </c>
      <c r="F122" s="184">
        <v>455.2</v>
      </c>
      <c r="G122" s="184">
        <v>489.7</v>
      </c>
      <c r="H122" s="184">
        <v>501.7</v>
      </c>
      <c r="I122" s="184">
        <v>549.4</v>
      </c>
      <c r="J122" s="184">
        <v>539.20000000000005</v>
      </c>
      <c r="K122" s="184">
        <v>488.2</v>
      </c>
      <c r="L122" s="184">
        <v>496.79999999999995</v>
      </c>
      <c r="M122" s="184">
        <v>494.9</v>
      </c>
      <c r="N122" s="184">
        <v>455.3</v>
      </c>
      <c r="O122" s="184">
        <v>442.2</v>
      </c>
      <c r="P122" s="184">
        <v>443.7</v>
      </c>
      <c r="Q122" s="184">
        <v>484.5</v>
      </c>
      <c r="R122" s="184">
        <v>419.2</v>
      </c>
      <c r="S122" s="184">
        <v>427.59999999999997</v>
      </c>
      <c r="T122" s="184">
        <v>464.8</v>
      </c>
      <c r="U122" s="184">
        <v>469</v>
      </c>
      <c r="V122" s="184">
        <v>475.6</v>
      </c>
      <c r="W122" s="184">
        <v>481.79999999999995</v>
      </c>
      <c r="X122" s="184">
        <v>489.2</v>
      </c>
      <c r="Y122" s="184">
        <v>551.30000000000007</v>
      </c>
      <c r="Z122" s="184">
        <v>575.80000000000007</v>
      </c>
      <c r="AA122" s="184">
        <v>587.79999999999995</v>
      </c>
      <c r="AB122" s="184">
        <v>579.69999999999993</v>
      </c>
      <c r="AC122" s="184">
        <v>638.09999999999991</v>
      </c>
      <c r="AD122" s="184">
        <v>660.9</v>
      </c>
      <c r="AE122" s="184">
        <v>676.9</v>
      </c>
      <c r="AF122" s="184">
        <v>712</v>
      </c>
      <c r="AG122" s="184">
        <v>710.9</v>
      </c>
      <c r="AH122" s="208">
        <v>698.3</v>
      </c>
      <c r="AI122" s="184">
        <v>0</v>
      </c>
      <c r="AJ122" s="196"/>
      <c r="AK122" s="197"/>
      <c r="AL122" s="197"/>
      <c r="AM122" s="197"/>
      <c r="AN122" s="197"/>
      <c r="AO122" s="198" t="s">
        <v>21</v>
      </c>
      <c r="AP122" s="197">
        <f t="shared" si="1"/>
        <v>698.3</v>
      </c>
    </row>
    <row r="123" spans="1:42" s="1" customFormat="1" ht="11.25" x14ac:dyDescent="0.2">
      <c r="A123" s="186" t="s">
        <v>300</v>
      </c>
      <c r="B123" s="187">
        <v>1013.1999999999999</v>
      </c>
      <c r="C123" s="187">
        <v>1002.0999999999999</v>
      </c>
      <c r="D123" s="187">
        <v>991.3</v>
      </c>
      <c r="E123" s="187">
        <v>973.9</v>
      </c>
      <c r="F123" s="187">
        <v>965.59999999999991</v>
      </c>
      <c r="G123" s="187">
        <v>927.7</v>
      </c>
      <c r="H123" s="187">
        <v>920.4</v>
      </c>
      <c r="I123" s="187">
        <v>915.5</v>
      </c>
      <c r="J123" s="187">
        <v>899.2</v>
      </c>
      <c r="K123" s="187">
        <v>897</v>
      </c>
      <c r="L123" s="187">
        <v>887.90000000000009</v>
      </c>
      <c r="M123" s="187">
        <v>879.80000000000007</v>
      </c>
      <c r="N123" s="187">
        <v>870.7</v>
      </c>
      <c r="O123" s="187">
        <v>870.4</v>
      </c>
      <c r="P123" s="187">
        <v>855.4</v>
      </c>
      <c r="Q123" s="187">
        <v>840.60000000000014</v>
      </c>
      <c r="R123" s="187">
        <v>843.10000000000014</v>
      </c>
      <c r="S123" s="187">
        <v>840.30000000000007</v>
      </c>
      <c r="T123" s="187">
        <v>836.60000000000014</v>
      </c>
      <c r="U123" s="187">
        <v>820.60000000000014</v>
      </c>
      <c r="V123" s="187">
        <v>803.2</v>
      </c>
      <c r="W123" s="187">
        <v>802.00000000000011</v>
      </c>
      <c r="X123" s="187">
        <v>776.69999999999993</v>
      </c>
      <c r="Y123" s="187">
        <v>776.3</v>
      </c>
      <c r="Z123" s="187">
        <v>760.09999999999991</v>
      </c>
      <c r="AA123" s="187">
        <v>733.99999999999989</v>
      </c>
      <c r="AB123" s="187">
        <v>723.19999999999993</v>
      </c>
      <c r="AC123" s="187">
        <v>712.9</v>
      </c>
      <c r="AD123" s="187">
        <v>708.6</v>
      </c>
      <c r="AE123" s="187">
        <v>667.9</v>
      </c>
      <c r="AF123" s="187">
        <v>632.49999999999989</v>
      </c>
      <c r="AG123" s="187">
        <v>650.69999999999993</v>
      </c>
      <c r="AH123" s="209">
        <v>633.29999999999995</v>
      </c>
      <c r="AI123" s="187">
        <v>552.5</v>
      </c>
      <c r="AJ123" s="199">
        <v>897.12</v>
      </c>
      <c r="AK123" s="200">
        <v>810.97</v>
      </c>
      <c r="AL123" s="200">
        <v>798.68</v>
      </c>
      <c r="AM123" s="200">
        <v>850.21</v>
      </c>
      <c r="AN123" s="200">
        <v>858.12</v>
      </c>
      <c r="AO123" s="201">
        <v>788.24391998789849</v>
      </c>
      <c r="AP123" s="200">
        <f t="shared" si="1"/>
        <v>788.24</v>
      </c>
    </row>
    <row r="124" spans="1:42" s="1" customFormat="1" ht="11.25" x14ac:dyDescent="0.2">
      <c r="A124" s="183" t="s">
        <v>301</v>
      </c>
      <c r="B124" s="184">
        <v>529.9</v>
      </c>
      <c r="C124" s="184">
        <v>533.99999999999989</v>
      </c>
      <c r="D124" s="184">
        <v>637.9</v>
      </c>
      <c r="E124" s="184">
        <v>559</v>
      </c>
      <c r="F124" s="184">
        <v>533.9</v>
      </c>
      <c r="G124" s="184">
        <v>587.79999999999995</v>
      </c>
      <c r="H124" s="184">
        <v>443.6</v>
      </c>
      <c r="I124" s="184">
        <v>474.9</v>
      </c>
      <c r="J124" s="184">
        <v>484.6</v>
      </c>
      <c r="K124" s="184">
        <v>554.59999999999991</v>
      </c>
      <c r="L124" s="184">
        <v>495.19999999999993</v>
      </c>
      <c r="M124" s="184">
        <v>456.4</v>
      </c>
      <c r="N124" s="184">
        <v>533.29999999999995</v>
      </c>
      <c r="O124" s="184">
        <v>429.4</v>
      </c>
      <c r="P124" s="184">
        <v>472.5</v>
      </c>
      <c r="Q124" s="184">
        <v>529.6</v>
      </c>
      <c r="R124" s="184">
        <v>438.2</v>
      </c>
      <c r="S124" s="184">
        <v>402.3</v>
      </c>
      <c r="T124" s="184">
        <v>400.2</v>
      </c>
      <c r="U124" s="184">
        <v>385.09999999999997</v>
      </c>
      <c r="V124" s="184">
        <v>259</v>
      </c>
      <c r="W124" s="184">
        <v>308.19999999999993</v>
      </c>
      <c r="X124" s="184">
        <v>370.5</v>
      </c>
      <c r="Y124" s="184">
        <v>283.29999999999995</v>
      </c>
      <c r="Z124" s="184">
        <v>272.5</v>
      </c>
      <c r="AA124" s="184">
        <v>348.59999999999997</v>
      </c>
      <c r="AB124" s="184">
        <v>287.29999999999995</v>
      </c>
      <c r="AC124" s="184">
        <v>359.8</v>
      </c>
      <c r="AD124" s="184">
        <v>296.59999999999997</v>
      </c>
      <c r="AE124" s="184">
        <v>236</v>
      </c>
      <c r="AF124" s="184">
        <v>185.4</v>
      </c>
      <c r="AG124" s="184">
        <v>151.60000000000002</v>
      </c>
      <c r="AH124" s="208">
        <v>157.49999999999997</v>
      </c>
      <c r="AI124" s="184">
        <v>102.6</v>
      </c>
      <c r="AJ124" s="196">
        <v>306.99</v>
      </c>
      <c r="AK124" s="197">
        <v>256.02999999999997</v>
      </c>
      <c r="AL124" s="197">
        <v>375.38</v>
      </c>
      <c r="AM124" s="197">
        <v>281.06</v>
      </c>
      <c r="AN124" s="197">
        <v>445.55</v>
      </c>
      <c r="AO124" s="198">
        <v>539.01410032707633</v>
      </c>
      <c r="AP124" s="197">
        <f t="shared" si="1"/>
        <v>539.01</v>
      </c>
    </row>
    <row r="125" spans="1:42" s="1" customFormat="1" ht="11.25" x14ac:dyDescent="0.2">
      <c r="A125" s="186" t="s">
        <v>302</v>
      </c>
      <c r="B125" s="187">
        <v>1083.3</v>
      </c>
      <c r="C125" s="187">
        <v>1162</v>
      </c>
      <c r="D125" s="187">
        <v>1020.2</v>
      </c>
      <c r="E125" s="187">
        <v>1046.5</v>
      </c>
      <c r="F125" s="187">
        <v>1086.6999999999998</v>
      </c>
      <c r="G125" s="187">
        <v>1138.0999999999999</v>
      </c>
      <c r="H125" s="187">
        <v>1057.3999999999999</v>
      </c>
      <c r="I125" s="187">
        <v>1021</v>
      </c>
      <c r="J125" s="187">
        <v>865.9</v>
      </c>
      <c r="K125" s="187">
        <v>828.59999999999991</v>
      </c>
      <c r="L125" s="187">
        <v>775.69999999999993</v>
      </c>
      <c r="M125" s="187">
        <v>786.19999999999993</v>
      </c>
      <c r="N125" s="187">
        <v>786.69999999999993</v>
      </c>
      <c r="O125" s="187">
        <v>784.09999999999991</v>
      </c>
      <c r="P125" s="187">
        <v>652.89999999999986</v>
      </c>
      <c r="Q125" s="187">
        <v>621.89999999999986</v>
      </c>
      <c r="R125" s="187">
        <v>620.39999999999986</v>
      </c>
      <c r="S125" s="187">
        <v>568.99999999999989</v>
      </c>
      <c r="T125" s="187">
        <v>537.20000000000005</v>
      </c>
      <c r="U125" s="187">
        <v>510.2</v>
      </c>
      <c r="V125" s="187">
        <v>496.1</v>
      </c>
      <c r="W125" s="187">
        <v>492.8</v>
      </c>
      <c r="X125" s="187">
        <v>496.1</v>
      </c>
      <c r="Y125" s="187">
        <v>497.2</v>
      </c>
      <c r="Z125" s="187">
        <v>497.7</v>
      </c>
      <c r="AA125" s="187">
        <v>486.9</v>
      </c>
      <c r="AB125" s="187">
        <v>486.9</v>
      </c>
      <c r="AC125" s="187">
        <v>486.9</v>
      </c>
      <c r="AD125" s="187">
        <v>476.9</v>
      </c>
      <c r="AE125" s="187">
        <v>479.3</v>
      </c>
      <c r="AF125" s="187">
        <v>485.4</v>
      </c>
      <c r="AG125" s="187">
        <v>476.8</v>
      </c>
      <c r="AH125" s="209">
        <v>474.09999999999997</v>
      </c>
      <c r="AI125" s="187">
        <v>0</v>
      </c>
      <c r="AJ125" s="199"/>
      <c r="AK125" s="200"/>
      <c r="AL125" s="200"/>
      <c r="AM125" s="200"/>
      <c r="AN125" s="200"/>
      <c r="AO125" s="201" t="s">
        <v>21</v>
      </c>
      <c r="AP125" s="200">
        <f t="shared" si="1"/>
        <v>474.1</v>
      </c>
    </row>
    <row r="126" spans="1:42" s="1" customFormat="1" ht="11.25" x14ac:dyDescent="0.2">
      <c r="A126" s="183" t="s">
        <v>303</v>
      </c>
      <c r="B126" s="184">
        <v>867.7</v>
      </c>
      <c r="C126" s="184">
        <v>890.69999999999993</v>
      </c>
      <c r="D126" s="184">
        <v>890.5</v>
      </c>
      <c r="E126" s="184">
        <v>833.9</v>
      </c>
      <c r="F126" s="184">
        <v>802</v>
      </c>
      <c r="G126" s="184">
        <v>756.49999999999989</v>
      </c>
      <c r="H126" s="184">
        <v>767.3</v>
      </c>
      <c r="I126" s="184">
        <v>644.9</v>
      </c>
      <c r="J126" s="184">
        <v>541.00000000000011</v>
      </c>
      <c r="K126" s="184">
        <v>544.10000000000014</v>
      </c>
      <c r="L126" s="184">
        <v>590.80000000000007</v>
      </c>
      <c r="M126" s="184">
        <v>625.19999999999993</v>
      </c>
      <c r="N126" s="184">
        <v>573.20000000000005</v>
      </c>
      <c r="O126" s="184">
        <v>627.20000000000005</v>
      </c>
      <c r="P126" s="184">
        <v>512.69999999999993</v>
      </c>
      <c r="Q126" s="184">
        <v>479.2</v>
      </c>
      <c r="R126" s="184">
        <v>531.80000000000007</v>
      </c>
      <c r="S126" s="184">
        <v>553.80000000000007</v>
      </c>
      <c r="T126" s="184">
        <v>522.6</v>
      </c>
      <c r="U126" s="184">
        <v>482</v>
      </c>
      <c r="V126" s="184">
        <v>421.1</v>
      </c>
      <c r="W126" s="184">
        <v>508.8</v>
      </c>
      <c r="X126" s="184">
        <v>490.1</v>
      </c>
      <c r="Y126" s="184">
        <v>363</v>
      </c>
      <c r="Z126" s="184">
        <v>325.40000000000003</v>
      </c>
      <c r="AA126" s="184">
        <v>347.70000000000005</v>
      </c>
      <c r="AB126" s="184">
        <v>330.5</v>
      </c>
      <c r="AC126" s="184">
        <v>344.20000000000005</v>
      </c>
      <c r="AD126" s="184">
        <v>335.1</v>
      </c>
      <c r="AE126" s="184">
        <v>345.20000000000005</v>
      </c>
      <c r="AF126" s="184">
        <v>274.10000000000002</v>
      </c>
      <c r="AG126" s="184">
        <v>272.3</v>
      </c>
      <c r="AH126" s="208">
        <v>277</v>
      </c>
      <c r="AI126" s="184">
        <v>208</v>
      </c>
      <c r="AJ126" s="196">
        <v>401.2</v>
      </c>
      <c r="AK126" s="197">
        <v>310.68</v>
      </c>
      <c r="AL126" s="197">
        <v>265.16000000000003</v>
      </c>
      <c r="AM126" s="197">
        <v>281.64999999999998</v>
      </c>
      <c r="AN126" s="197">
        <v>275.75</v>
      </c>
      <c r="AO126" s="198">
        <v>212.53657682503362</v>
      </c>
      <c r="AP126" s="197">
        <f t="shared" si="1"/>
        <v>212.54</v>
      </c>
    </row>
    <row r="127" spans="1:42" s="1" customFormat="1" ht="11.25" x14ac:dyDescent="0.2">
      <c r="A127" s="186" t="s">
        <v>304</v>
      </c>
      <c r="B127" s="187">
        <v>412.8</v>
      </c>
      <c r="C127" s="187">
        <v>452.4</v>
      </c>
      <c r="D127" s="187">
        <v>433.9</v>
      </c>
      <c r="E127" s="187">
        <v>357.4</v>
      </c>
      <c r="F127" s="187">
        <v>383.9</v>
      </c>
      <c r="G127" s="187">
        <v>369.59999999999997</v>
      </c>
      <c r="H127" s="187">
        <v>464</v>
      </c>
      <c r="I127" s="187">
        <v>435.9</v>
      </c>
      <c r="J127" s="187">
        <v>437.7</v>
      </c>
      <c r="K127" s="187">
        <v>434.5</v>
      </c>
      <c r="L127" s="187">
        <v>401.4</v>
      </c>
      <c r="M127" s="187">
        <v>407.09999999999997</v>
      </c>
      <c r="N127" s="187">
        <v>416.09999999999997</v>
      </c>
      <c r="O127" s="187">
        <v>419.7</v>
      </c>
      <c r="P127" s="187">
        <v>409.9</v>
      </c>
      <c r="Q127" s="187">
        <v>445.09999999999997</v>
      </c>
      <c r="R127" s="187">
        <v>454.5</v>
      </c>
      <c r="S127" s="187">
        <v>435.99999999999994</v>
      </c>
      <c r="T127" s="187">
        <v>434.2</v>
      </c>
      <c r="U127" s="187">
        <v>409</v>
      </c>
      <c r="V127" s="187">
        <v>419.7</v>
      </c>
      <c r="W127" s="187">
        <v>445.29999999999995</v>
      </c>
      <c r="X127" s="187">
        <v>435.99999999999994</v>
      </c>
      <c r="Y127" s="187">
        <v>440.4</v>
      </c>
      <c r="Z127" s="187">
        <v>387</v>
      </c>
      <c r="AA127" s="187">
        <v>395.4</v>
      </c>
      <c r="AB127" s="187">
        <v>358.8</v>
      </c>
      <c r="AC127" s="187">
        <v>351.7</v>
      </c>
      <c r="AD127" s="187">
        <v>366.6</v>
      </c>
      <c r="AE127" s="187">
        <v>375</v>
      </c>
      <c r="AF127" s="187">
        <v>359.90000000000003</v>
      </c>
      <c r="AG127" s="187">
        <v>363.59999999999997</v>
      </c>
      <c r="AH127" s="209">
        <v>350.4</v>
      </c>
      <c r="AI127" s="187">
        <v>0</v>
      </c>
      <c r="AJ127" s="199"/>
      <c r="AK127" s="200"/>
      <c r="AL127" s="200"/>
      <c r="AM127" s="200"/>
      <c r="AN127" s="200"/>
      <c r="AO127" s="201" t="s">
        <v>21</v>
      </c>
      <c r="AP127" s="200">
        <f t="shared" si="1"/>
        <v>350.4</v>
      </c>
    </row>
    <row r="128" spans="1:42" s="1" customFormat="1" ht="11.25" x14ac:dyDescent="0.2">
      <c r="A128" s="183" t="s">
        <v>305</v>
      </c>
      <c r="B128" s="184">
        <v>0</v>
      </c>
      <c r="C128" s="184">
        <v>0</v>
      </c>
      <c r="D128" s="184">
        <v>0</v>
      </c>
      <c r="E128" s="184">
        <v>0</v>
      </c>
      <c r="F128" s="184">
        <v>0</v>
      </c>
      <c r="G128" s="184">
        <v>0</v>
      </c>
      <c r="H128" s="184">
        <v>0</v>
      </c>
      <c r="I128" s="184">
        <v>0</v>
      </c>
      <c r="J128" s="184">
        <v>0</v>
      </c>
      <c r="K128" s="184">
        <v>0</v>
      </c>
      <c r="L128" s="184">
        <v>1023.5</v>
      </c>
      <c r="M128" s="184">
        <v>1139.5999999999999</v>
      </c>
      <c r="N128" s="184">
        <v>1207.0000000000002</v>
      </c>
      <c r="O128" s="184">
        <v>967.4</v>
      </c>
      <c r="P128" s="184">
        <v>1148.5999999999999</v>
      </c>
      <c r="Q128" s="184">
        <v>962.4</v>
      </c>
      <c r="R128" s="184">
        <v>691.00000000000011</v>
      </c>
      <c r="S128" s="184">
        <v>665.40000000000009</v>
      </c>
      <c r="T128" s="184">
        <v>588.29999999999995</v>
      </c>
      <c r="U128" s="184">
        <v>563.4</v>
      </c>
      <c r="V128" s="184">
        <v>623.5</v>
      </c>
      <c r="W128" s="184">
        <v>379.9</v>
      </c>
      <c r="X128" s="184">
        <v>405.59999999999997</v>
      </c>
      <c r="Y128" s="184">
        <v>461</v>
      </c>
      <c r="Z128" s="184">
        <v>365.9</v>
      </c>
      <c r="AA128" s="184">
        <v>306.2</v>
      </c>
      <c r="AB128" s="184">
        <v>323.20000000000005</v>
      </c>
      <c r="AC128" s="184">
        <v>408.8</v>
      </c>
      <c r="AD128" s="184">
        <v>410.5</v>
      </c>
      <c r="AE128" s="184">
        <v>334.8</v>
      </c>
      <c r="AF128" s="184">
        <v>252.29999999999998</v>
      </c>
      <c r="AG128" s="184">
        <v>322.39999999999998</v>
      </c>
      <c r="AH128" s="208">
        <v>418.6</v>
      </c>
      <c r="AI128" s="184">
        <v>0</v>
      </c>
      <c r="AJ128" s="196"/>
      <c r="AK128" s="197"/>
      <c r="AL128" s="197"/>
      <c r="AM128" s="197"/>
      <c r="AN128" s="197"/>
      <c r="AO128" s="198" t="s">
        <v>21</v>
      </c>
      <c r="AP128" s="197">
        <f t="shared" si="1"/>
        <v>418.6</v>
      </c>
    </row>
    <row r="129" spans="1:42" s="1" customFormat="1" ht="11.25" x14ac:dyDescent="0.2">
      <c r="A129" s="186" t="s">
        <v>306</v>
      </c>
      <c r="B129" s="187">
        <v>838.90000000000009</v>
      </c>
      <c r="C129" s="187">
        <v>829.50000000000011</v>
      </c>
      <c r="D129" s="187">
        <v>821.69999999999993</v>
      </c>
      <c r="E129" s="187">
        <v>827.9</v>
      </c>
      <c r="F129" s="187">
        <v>822.6</v>
      </c>
      <c r="G129" s="187">
        <v>821.8</v>
      </c>
      <c r="H129" s="187">
        <v>808.8</v>
      </c>
      <c r="I129" s="187">
        <v>815.6</v>
      </c>
      <c r="J129" s="187">
        <v>822.1</v>
      </c>
      <c r="K129" s="187">
        <v>818.9</v>
      </c>
      <c r="L129" s="187">
        <v>813.8</v>
      </c>
      <c r="M129" s="187">
        <v>785.50000000000011</v>
      </c>
      <c r="N129" s="187">
        <v>758.2</v>
      </c>
      <c r="O129" s="187">
        <v>744.5</v>
      </c>
      <c r="P129" s="187">
        <v>761.7</v>
      </c>
      <c r="Q129" s="187">
        <v>746.5</v>
      </c>
      <c r="R129" s="187">
        <v>756.7</v>
      </c>
      <c r="S129" s="187">
        <v>733.5</v>
      </c>
      <c r="T129" s="187">
        <v>743.30000000000007</v>
      </c>
      <c r="U129" s="187">
        <v>765.3</v>
      </c>
      <c r="V129" s="187">
        <v>744.6</v>
      </c>
      <c r="W129" s="187">
        <v>739.4</v>
      </c>
      <c r="X129" s="187">
        <v>734.7</v>
      </c>
      <c r="Y129" s="187">
        <v>718.1</v>
      </c>
      <c r="Z129" s="187">
        <v>659.7</v>
      </c>
      <c r="AA129" s="187">
        <v>651.6</v>
      </c>
      <c r="AB129" s="187">
        <v>659.30000000000007</v>
      </c>
      <c r="AC129" s="187">
        <v>652.5</v>
      </c>
      <c r="AD129" s="187">
        <v>597.19999999999993</v>
      </c>
      <c r="AE129" s="187">
        <v>614.19999999999993</v>
      </c>
      <c r="AF129" s="187">
        <v>612.69999999999993</v>
      </c>
      <c r="AG129" s="187">
        <v>612.5</v>
      </c>
      <c r="AH129" s="209">
        <v>622.09999999999991</v>
      </c>
      <c r="AI129" s="187">
        <v>0</v>
      </c>
      <c r="AJ129" s="199"/>
      <c r="AK129" s="200"/>
      <c r="AL129" s="200"/>
      <c r="AM129" s="200"/>
      <c r="AN129" s="200"/>
      <c r="AO129" s="201" t="s">
        <v>21</v>
      </c>
      <c r="AP129" s="200">
        <f t="shared" si="1"/>
        <v>622.1</v>
      </c>
    </row>
    <row r="130" spans="1:42" s="1" customFormat="1" ht="11.25" x14ac:dyDescent="0.2">
      <c r="A130" s="183" t="s">
        <v>307</v>
      </c>
      <c r="B130" s="184">
        <v>906.4</v>
      </c>
      <c r="C130" s="184">
        <v>865.2</v>
      </c>
      <c r="D130" s="184">
        <v>889.1</v>
      </c>
      <c r="E130" s="184">
        <v>919.30000000000007</v>
      </c>
      <c r="F130" s="184">
        <v>948.6</v>
      </c>
      <c r="G130" s="184">
        <v>896.5</v>
      </c>
      <c r="H130" s="184">
        <v>872.6</v>
      </c>
      <c r="I130" s="184">
        <v>893.9</v>
      </c>
      <c r="J130" s="184">
        <v>894.19999999999993</v>
      </c>
      <c r="K130" s="184">
        <v>924.6</v>
      </c>
      <c r="L130" s="184">
        <v>921.39999999999986</v>
      </c>
      <c r="M130" s="184">
        <v>861.19999999999993</v>
      </c>
      <c r="N130" s="184">
        <v>742.8</v>
      </c>
      <c r="O130" s="184">
        <v>637.4</v>
      </c>
      <c r="P130" s="184">
        <v>681.8</v>
      </c>
      <c r="Q130" s="184">
        <v>753.6</v>
      </c>
      <c r="R130" s="184">
        <v>764.2</v>
      </c>
      <c r="S130" s="184">
        <v>645</v>
      </c>
      <c r="T130" s="184">
        <v>646.4</v>
      </c>
      <c r="U130" s="184">
        <v>734.6</v>
      </c>
      <c r="V130" s="184">
        <v>683.8</v>
      </c>
      <c r="W130" s="184">
        <v>630.29999999999995</v>
      </c>
      <c r="X130" s="184">
        <v>612.1</v>
      </c>
      <c r="Y130" s="184">
        <v>618.59999999999991</v>
      </c>
      <c r="Z130" s="184">
        <v>621.1</v>
      </c>
      <c r="AA130" s="184">
        <v>657.8</v>
      </c>
      <c r="AB130" s="184">
        <v>671.6</v>
      </c>
      <c r="AC130" s="184">
        <v>918.5</v>
      </c>
      <c r="AD130" s="184">
        <v>838.40000000000009</v>
      </c>
      <c r="AE130" s="184">
        <v>662.7</v>
      </c>
      <c r="AF130" s="184">
        <v>559.4</v>
      </c>
      <c r="AG130" s="184">
        <v>589.30000000000007</v>
      </c>
      <c r="AH130" s="208">
        <v>551.59999999999991</v>
      </c>
      <c r="AI130" s="184">
        <v>0</v>
      </c>
      <c r="AJ130" s="196"/>
      <c r="AK130" s="197"/>
      <c r="AL130" s="197"/>
      <c r="AM130" s="197"/>
      <c r="AN130" s="197"/>
      <c r="AO130" s="198" t="s">
        <v>21</v>
      </c>
      <c r="AP130" s="197">
        <f t="shared" si="1"/>
        <v>551.6</v>
      </c>
    </row>
    <row r="131" spans="1:42" s="1" customFormat="1" ht="11.25" x14ac:dyDescent="0.2">
      <c r="A131" s="186" t="s">
        <v>308</v>
      </c>
      <c r="B131" s="187">
        <v>958.69999999999993</v>
      </c>
      <c r="C131" s="187">
        <v>880.1</v>
      </c>
      <c r="D131" s="187">
        <v>925.7</v>
      </c>
      <c r="E131" s="187">
        <v>1002.3</v>
      </c>
      <c r="F131" s="187">
        <v>895.80000000000007</v>
      </c>
      <c r="G131" s="187">
        <v>1097.3999999999999</v>
      </c>
      <c r="H131" s="187">
        <v>1054.3</v>
      </c>
      <c r="I131" s="187">
        <v>1044.8999999999999</v>
      </c>
      <c r="J131" s="187">
        <v>1042</v>
      </c>
      <c r="K131" s="187">
        <v>884.5</v>
      </c>
      <c r="L131" s="187">
        <v>968.2</v>
      </c>
      <c r="M131" s="187">
        <v>929.80000000000007</v>
      </c>
      <c r="N131" s="187">
        <v>957.2</v>
      </c>
      <c r="O131" s="187">
        <v>972.40000000000009</v>
      </c>
      <c r="P131" s="187">
        <v>915.90000000000009</v>
      </c>
      <c r="Q131" s="187">
        <v>794.7</v>
      </c>
      <c r="R131" s="187">
        <v>849.80000000000007</v>
      </c>
      <c r="S131" s="187">
        <v>762.9</v>
      </c>
      <c r="T131" s="187">
        <v>749.5</v>
      </c>
      <c r="U131" s="187">
        <v>757.5</v>
      </c>
      <c r="V131" s="187">
        <v>727.90000000000009</v>
      </c>
      <c r="W131" s="187">
        <v>799.80000000000007</v>
      </c>
      <c r="X131" s="187">
        <v>781</v>
      </c>
      <c r="Y131" s="187">
        <v>759.3</v>
      </c>
      <c r="Z131" s="187">
        <v>696.2</v>
      </c>
      <c r="AA131" s="187">
        <v>764.5</v>
      </c>
      <c r="AB131" s="187">
        <v>741.30000000000007</v>
      </c>
      <c r="AC131" s="187">
        <v>797.7</v>
      </c>
      <c r="AD131" s="187">
        <v>744.50000000000011</v>
      </c>
      <c r="AE131" s="187">
        <v>745.2</v>
      </c>
      <c r="AF131" s="187">
        <v>767.3</v>
      </c>
      <c r="AG131" s="187">
        <v>708.80000000000007</v>
      </c>
      <c r="AH131" s="209">
        <v>767.80000000000007</v>
      </c>
      <c r="AI131" s="187">
        <v>703</v>
      </c>
      <c r="AJ131" s="199"/>
      <c r="AK131" s="200">
        <v>765.75</v>
      </c>
      <c r="AL131" s="200">
        <v>810.76</v>
      </c>
      <c r="AM131" s="200">
        <v>763.74</v>
      </c>
      <c r="AN131" s="200">
        <v>954.21</v>
      </c>
      <c r="AO131" s="201">
        <v>966.96238997876935</v>
      </c>
      <c r="AP131" s="200">
        <f t="shared" si="1"/>
        <v>966.96</v>
      </c>
    </row>
    <row r="132" spans="1:42" s="1" customFormat="1" ht="11.25" x14ac:dyDescent="0.2">
      <c r="A132" s="183" t="s">
        <v>309</v>
      </c>
      <c r="B132" s="184">
        <v>921.09999999999991</v>
      </c>
      <c r="C132" s="184">
        <v>835.5</v>
      </c>
      <c r="D132" s="184">
        <v>875.6</v>
      </c>
      <c r="E132" s="184">
        <v>1038.3</v>
      </c>
      <c r="F132" s="184">
        <v>988.30000000000007</v>
      </c>
      <c r="G132" s="184">
        <v>946.2</v>
      </c>
      <c r="H132" s="184">
        <v>901.50000000000011</v>
      </c>
      <c r="I132" s="184">
        <v>789.69999999999993</v>
      </c>
      <c r="J132" s="184">
        <v>741.3</v>
      </c>
      <c r="K132" s="184">
        <v>765.9</v>
      </c>
      <c r="L132" s="184">
        <v>772.19999999999993</v>
      </c>
      <c r="M132" s="184">
        <v>734.2</v>
      </c>
      <c r="N132" s="184">
        <v>672.4</v>
      </c>
      <c r="O132" s="184">
        <v>594.99999999999989</v>
      </c>
      <c r="P132" s="184">
        <v>560.40000000000009</v>
      </c>
      <c r="Q132" s="184">
        <v>491.80000000000007</v>
      </c>
      <c r="R132" s="184">
        <v>476.90000000000003</v>
      </c>
      <c r="S132" s="184">
        <v>467.90000000000003</v>
      </c>
      <c r="T132" s="184">
        <v>455.90000000000003</v>
      </c>
      <c r="U132" s="184">
        <v>440.1</v>
      </c>
      <c r="V132" s="184">
        <v>446.2</v>
      </c>
      <c r="W132" s="184">
        <v>458.40000000000003</v>
      </c>
      <c r="X132" s="184">
        <v>435.1</v>
      </c>
      <c r="Y132" s="184">
        <v>417.1</v>
      </c>
      <c r="Z132" s="184">
        <v>403.3</v>
      </c>
      <c r="AA132" s="184">
        <v>397.20000000000005</v>
      </c>
      <c r="AB132" s="184">
        <v>394.90000000000003</v>
      </c>
      <c r="AC132" s="184">
        <v>396.5</v>
      </c>
      <c r="AD132" s="184">
        <v>387.1</v>
      </c>
      <c r="AE132" s="184">
        <v>384.29999999999995</v>
      </c>
      <c r="AF132" s="184">
        <v>385.4</v>
      </c>
      <c r="AG132" s="184">
        <v>383.3</v>
      </c>
      <c r="AH132" s="208">
        <v>380.3</v>
      </c>
      <c r="AI132" s="184">
        <v>366.4</v>
      </c>
      <c r="AJ132" s="196"/>
      <c r="AK132" s="197"/>
      <c r="AL132" s="197"/>
      <c r="AM132" s="197"/>
      <c r="AN132" s="197"/>
      <c r="AO132" s="198" t="s">
        <v>21</v>
      </c>
      <c r="AP132" s="197">
        <f t="shared" si="1"/>
        <v>380.3</v>
      </c>
    </row>
    <row r="133" spans="1:42" s="1" customFormat="1" ht="11.25" x14ac:dyDescent="0.2">
      <c r="A133" s="186" t="s">
        <v>310</v>
      </c>
      <c r="B133" s="187">
        <v>399</v>
      </c>
      <c r="C133" s="187">
        <v>416.90000000000003</v>
      </c>
      <c r="D133" s="187">
        <v>394.3</v>
      </c>
      <c r="E133" s="187">
        <v>399.4</v>
      </c>
      <c r="F133" s="187">
        <v>333.50000000000006</v>
      </c>
      <c r="G133" s="187">
        <v>372.20000000000005</v>
      </c>
      <c r="H133" s="187">
        <v>370.90000000000003</v>
      </c>
      <c r="I133" s="187">
        <v>392.00000000000006</v>
      </c>
      <c r="J133" s="187">
        <v>366.50000000000006</v>
      </c>
      <c r="K133" s="187">
        <v>343.6</v>
      </c>
      <c r="L133" s="187">
        <v>251.5</v>
      </c>
      <c r="M133" s="187">
        <v>236.70000000000002</v>
      </c>
      <c r="N133" s="187">
        <v>206.20000000000002</v>
      </c>
      <c r="O133" s="187">
        <v>262.3</v>
      </c>
      <c r="P133" s="187">
        <v>238.5</v>
      </c>
      <c r="Q133" s="187">
        <v>226.5</v>
      </c>
      <c r="R133" s="187">
        <v>219.2</v>
      </c>
      <c r="S133" s="187">
        <v>225.8</v>
      </c>
      <c r="T133" s="187">
        <v>214.9</v>
      </c>
      <c r="U133" s="187">
        <v>218.4</v>
      </c>
      <c r="V133" s="187">
        <v>201.79999999999998</v>
      </c>
      <c r="W133" s="187">
        <v>204.2</v>
      </c>
      <c r="X133" s="187">
        <v>199.1</v>
      </c>
      <c r="Y133" s="187">
        <v>176.5</v>
      </c>
      <c r="Z133" s="187">
        <v>162.89999999999998</v>
      </c>
      <c r="AA133" s="187">
        <v>169.5</v>
      </c>
      <c r="AB133" s="187">
        <v>156.39999999999998</v>
      </c>
      <c r="AC133" s="187">
        <v>160.39999999999998</v>
      </c>
      <c r="AD133" s="187">
        <v>161.9</v>
      </c>
      <c r="AE133" s="187">
        <v>136.69999999999999</v>
      </c>
      <c r="AF133" s="187">
        <v>129.9</v>
      </c>
      <c r="AG133" s="187">
        <v>136.4</v>
      </c>
      <c r="AH133" s="209">
        <v>122.3</v>
      </c>
      <c r="AI133" s="187">
        <v>101.3</v>
      </c>
      <c r="AJ133" s="199">
        <v>188.59</v>
      </c>
      <c r="AK133" s="200">
        <v>198.59</v>
      </c>
      <c r="AL133" s="200">
        <v>218.23</v>
      </c>
      <c r="AM133" s="200">
        <v>184.62</v>
      </c>
      <c r="AN133" s="200">
        <v>186.5</v>
      </c>
      <c r="AO133" s="201" t="s">
        <v>21</v>
      </c>
      <c r="AP133" s="200">
        <f t="shared" si="1"/>
        <v>122.3</v>
      </c>
    </row>
    <row r="134" spans="1:42" s="1" customFormat="1" ht="11.25" x14ac:dyDescent="0.2">
      <c r="A134" s="183" t="s">
        <v>34</v>
      </c>
      <c r="B134" s="184">
        <v>439.1</v>
      </c>
      <c r="C134" s="184">
        <v>356.1</v>
      </c>
      <c r="D134" s="184">
        <v>414.1</v>
      </c>
      <c r="E134" s="184">
        <v>434.6</v>
      </c>
      <c r="F134" s="184">
        <v>375.70000000000005</v>
      </c>
      <c r="G134" s="184">
        <v>391</v>
      </c>
      <c r="H134" s="184">
        <v>358.6</v>
      </c>
      <c r="I134" s="184">
        <v>381.3</v>
      </c>
      <c r="J134" s="184">
        <v>396.5</v>
      </c>
      <c r="K134" s="184">
        <v>349.90000000000003</v>
      </c>
      <c r="L134" s="184">
        <v>351.3</v>
      </c>
      <c r="M134" s="184">
        <v>369.00000000000006</v>
      </c>
      <c r="N134" s="184">
        <v>388.8</v>
      </c>
      <c r="O134" s="184">
        <v>385.1</v>
      </c>
      <c r="P134" s="184">
        <v>353.40000000000003</v>
      </c>
      <c r="Q134" s="184">
        <v>356.5</v>
      </c>
      <c r="R134" s="184">
        <v>370.00000000000006</v>
      </c>
      <c r="S134" s="184">
        <v>383.6</v>
      </c>
      <c r="T134" s="184">
        <v>339.20000000000005</v>
      </c>
      <c r="U134" s="184">
        <v>325.7</v>
      </c>
      <c r="V134" s="184">
        <v>332.1</v>
      </c>
      <c r="W134" s="184">
        <v>346.3</v>
      </c>
      <c r="X134" s="184">
        <v>339.20000000000005</v>
      </c>
      <c r="Y134" s="184">
        <v>319.7</v>
      </c>
      <c r="Z134" s="184">
        <v>226.79999999999998</v>
      </c>
      <c r="AA134" s="184">
        <v>263.50000000000006</v>
      </c>
      <c r="AB134" s="184">
        <v>259.90000000000003</v>
      </c>
      <c r="AC134" s="184">
        <v>262.70000000000005</v>
      </c>
      <c r="AD134" s="184">
        <v>253.7</v>
      </c>
      <c r="AE134" s="184">
        <v>247.6</v>
      </c>
      <c r="AF134" s="184">
        <v>228.5</v>
      </c>
      <c r="AG134" s="184">
        <v>226.4</v>
      </c>
      <c r="AH134" s="208">
        <v>210.9</v>
      </c>
      <c r="AI134" s="184">
        <v>177.2</v>
      </c>
      <c r="AJ134" s="196">
        <v>501.24</v>
      </c>
      <c r="AK134" s="197">
        <v>364.12</v>
      </c>
      <c r="AL134" s="197">
        <v>345.2</v>
      </c>
      <c r="AM134" s="197">
        <v>565.44000000000005</v>
      </c>
      <c r="AN134" s="197">
        <v>370.8</v>
      </c>
      <c r="AO134" s="198">
        <v>486.7623094534747</v>
      </c>
      <c r="AP134" s="197">
        <f t="shared" ref="AP134:AP197" si="2">IF(OR(ISBLANK(AO134),ISERROR(AO134*2)),ROUND(AH134,2),ROUND(AO134,2))</f>
        <v>486.76</v>
      </c>
    </row>
    <row r="135" spans="1:42" s="1" customFormat="1" ht="11.25" x14ac:dyDescent="0.2">
      <c r="A135" s="186" t="s">
        <v>311</v>
      </c>
      <c r="B135" s="187">
        <v>870.2</v>
      </c>
      <c r="C135" s="187">
        <v>861.50000000000011</v>
      </c>
      <c r="D135" s="187">
        <v>874.2</v>
      </c>
      <c r="E135" s="187">
        <v>902.2</v>
      </c>
      <c r="F135" s="187">
        <v>889.30000000000007</v>
      </c>
      <c r="G135" s="187">
        <v>906.2</v>
      </c>
      <c r="H135" s="187">
        <v>882.60000000000014</v>
      </c>
      <c r="I135" s="187">
        <v>891.60000000000014</v>
      </c>
      <c r="J135" s="187">
        <v>951.19999999999993</v>
      </c>
      <c r="K135" s="187">
        <v>912.49999999999989</v>
      </c>
      <c r="L135" s="187">
        <v>915.89999999999986</v>
      </c>
      <c r="M135" s="187">
        <v>850</v>
      </c>
      <c r="N135" s="187">
        <v>829.30000000000007</v>
      </c>
      <c r="O135" s="187">
        <v>870.7</v>
      </c>
      <c r="P135" s="187">
        <v>893.40000000000009</v>
      </c>
      <c r="Q135" s="187">
        <v>873.00000000000011</v>
      </c>
      <c r="R135" s="187">
        <v>852.6</v>
      </c>
      <c r="S135" s="187">
        <v>848.2</v>
      </c>
      <c r="T135" s="187">
        <v>971.9</v>
      </c>
      <c r="U135" s="187">
        <v>928.8</v>
      </c>
      <c r="V135" s="187">
        <v>950.59999999999991</v>
      </c>
      <c r="W135" s="187">
        <v>891.60000000000014</v>
      </c>
      <c r="X135" s="187">
        <v>930.09999999999991</v>
      </c>
      <c r="Y135" s="187">
        <v>946.5</v>
      </c>
      <c r="Z135" s="187">
        <v>1006.9</v>
      </c>
      <c r="AA135" s="187">
        <v>936.59999999999991</v>
      </c>
      <c r="AB135" s="187">
        <v>950.19999999999993</v>
      </c>
      <c r="AC135" s="187">
        <v>902.39999999999986</v>
      </c>
      <c r="AD135" s="187">
        <v>931.09999999999991</v>
      </c>
      <c r="AE135" s="187">
        <v>1029.8</v>
      </c>
      <c r="AF135" s="187">
        <v>922.8</v>
      </c>
      <c r="AG135" s="187">
        <v>900.39999999999986</v>
      </c>
      <c r="AH135" s="209">
        <v>991.69999999999993</v>
      </c>
      <c r="AI135" s="187">
        <v>981.2</v>
      </c>
      <c r="AJ135" s="199"/>
      <c r="AK135" s="200"/>
      <c r="AL135" s="200"/>
      <c r="AM135" s="200"/>
      <c r="AN135" s="200"/>
      <c r="AO135" s="201" t="s">
        <v>21</v>
      </c>
      <c r="AP135" s="200">
        <f t="shared" si="2"/>
        <v>991.7</v>
      </c>
    </row>
    <row r="136" spans="1:42" s="1" customFormat="1" ht="11.25" x14ac:dyDescent="0.2">
      <c r="A136" s="183" t="s">
        <v>312</v>
      </c>
      <c r="B136" s="184">
        <v>438.09999999999997</v>
      </c>
      <c r="C136" s="184">
        <v>432.3</v>
      </c>
      <c r="D136" s="184">
        <v>485.9</v>
      </c>
      <c r="E136" s="184">
        <v>426</v>
      </c>
      <c r="F136" s="184">
        <v>420.6</v>
      </c>
      <c r="G136" s="184">
        <v>464.29999999999995</v>
      </c>
      <c r="H136" s="184">
        <v>366.5</v>
      </c>
      <c r="I136" s="184">
        <v>401.5</v>
      </c>
      <c r="J136" s="184">
        <v>390.40000000000003</v>
      </c>
      <c r="K136" s="184">
        <v>455.6</v>
      </c>
      <c r="L136" s="184">
        <v>443</v>
      </c>
      <c r="M136" s="184">
        <v>390.6</v>
      </c>
      <c r="N136" s="184">
        <v>446.9</v>
      </c>
      <c r="O136" s="184">
        <v>387.5</v>
      </c>
      <c r="P136" s="184">
        <v>390.59999999999997</v>
      </c>
      <c r="Q136" s="184">
        <v>403.9</v>
      </c>
      <c r="R136" s="184">
        <v>375.09999999999997</v>
      </c>
      <c r="S136" s="184">
        <v>393.9</v>
      </c>
      <c r="T136" s="184">
        <v>331.4</v>
      </c>
      <c r="U136" s="184">
        <v>300.59999999999997</v>
      </c>
      <c r="V136" s="184">
        <v>240.6</v>
      </c>
      <c r="W136" s="184">
        <v>297.5</v>
      </c>
      <c r="X136" s="184">
        <v>311</v>
      </c>
      <c r="Y136" s="184">
        <v>246.4</v>
      </c>
      <c r="Z136" s="184">
        <v>256.70000000000005</v>
      </c>
      <c r="AA136" s="184">
        <v>294.60000000000002</v>
      </c>
      <c r="AB136" s="184">
        <v>247.3</v>
      </c>
      <c r="AC136" s="184">
        <v>290.50000000000006</v>
      </c>
      <c r="AD136" s="184">
        <v>254.10000000000002</v>
      </c>
      <c r="AE136" s="184">
        <v>199.20000000000002</v>
      </c>
      <c r="AF136" s="184">
        <v>154.30000000000001</v>
      </c>
      <c r="AG136" s="184">
        <v>150.60000000000002</v>
      </c>
      <c r="AH136" s="208">
        <v>171.20000000000002</v>
      </c>
      <c r="AI136" s="184">
        <v>130.19999999999999</v>
      </c>
      <c r="AJ136" s="196">
        <v>448.39</v>
      </c>
      <c r="AK136" s="197">
        <v>342.69</v>
      </c>
      <c r="AL136" s="197">
        <v>286.52999999999997</v>
      </c>
      <c r="AM136" s="197">
        <v>295.83</v>
      </c>
      <c r="AN136" s="197">
        <v>275.11</v>
      </c>
      <c r="AO136" s="198">
        <v>282.44763579811814</v>
      </c>
      <c r="AP136" s="197">
        <f t="shared" si="2"/>
        <v>282.45</v>
      </c>
    </row>
    <row r="137" spans="1:42" s="1" customFormat="1" ht="11.25" x14ac:dyDescent="0.2">
      <c r="A137" s="186" t="s">
        <v>313</v>
      </c>
      <c r="B137" s="187">
        <v>2</v>
      </c>
      <c r="C137" s="187">
        <v>55.400000000000006</v>
      </c>
      <c r="D137" s="187">
        <v>193.1</v>
      </c>
      <c r="E137" s="187">
        <v>75</v>
      </c>
      <c r="F137" s="187">
        <v>64.8</v>
      </c>
      <c r="G137" s="187">
        <v>51.400000000000006</v>
      </c>
      <c r="H137" s="187">
        <v>235.2</v>
      </c>
      <c r="I137" s="187">
        <v>266.10000000000002</v>
      </c>
      <c r="J137" s="187">
        <v>206.79999999999998</v>
      </c>
      <c r="K137" s="187">
        <v>231.7</v>
      </c>
      <c r="L137" s="187">
        <v>453.8</v>
      </c>
      <c r="M137" s="187">
        <v>435.4</v>
      </c>
      <c r="N137" s="187">
        <v>477</v>
      </c>
      <c r="O137" s="187">
        <v>495.2</v>
      </c>
      <c r="P137" s="187">
        <v>520.20000000000005</v>
      </c>
      <c r="Q137" s="187">
        <v>482.70000000000005</v>
      </c>
      <c r="R137" s="187">
        <v>339.90000000000003</v>
      </c>
      <c r="S137" s="187">
        <v>399.49999999999994</v>
      </c>
      <c r="T137" s="187">
        <v>387.9</v>
      </c>
      <c r="U137" s="187">
        <v>409.59999999999997</v>
      </c>
      <c r="V137" s="187">
        <v>313.59999999999997</v>
      </c>
      <c r="W137" s="187">
        <v>441.59999999999997</v>
      </c>
      <c r="X137" s="187">
        <v>544.5</v>
      </c>
      <c r="Y137" s="187">
        <v>335.8</v>
      </c>
      <c r="Z137" s="187">
        <v>545.70000000000005</v>
      </c>
      <c r="AA137" s="187">
        <v>514</v>
      </c>
      <c r="AB137" s="187">
        <v>607.1</v>
      </c>
      <c r="AC137" s="187">
        <v>626.69999999999993</v>
      </c>
      <c r="AD137" s="187">
        <v>527.19999999999993</v>
      </c>
      <c r="AE137" s="187">
        <v>606.5</v>
      </c>
      <c r="AF137" s="187">
        <v>608.4</v>
      </c>
      <c r="AG137" s="187">
        <v>505.90000000000003</v>
      </c>
      <c r="AH137" s="209">
        <v>464</v>
      </c>
      <c r="AI137" s="187">
        <v>0</v>
      </c>
      <c r="AJ137" s="199"/>
      <c r="AK137" s="200"/>
      <c r="AL137" s="200"/>
      <c r="AM137" s="200"/>
      <c r="AN137" s="200"/>
      <c r="AO137" s="201" t="s">
        <v>21</v>
      </c>
      <c r="AP137" s="200">
        <f t="shared" si="2"/>
        <v>464</v>
      </c>
    </row>
    <row r="138" spans="1:42" s="1" customFormat="1" ht="11.25" x14ac:dyDescent="0.2">
      <c r="A138" s="183" t="s">
        <v>314</v>
      </c>
      <c r="B138" s="184">
        <v>0</v>
      </c>
      <c r="C138" s="184">
        <v>0</v>
      </c>
      <c r="D138" s="184">
        <v>0</v>
      </c>
      <c r="E138" s="184">
        <v>0</v>
      </c>
      <c r="F138" s="184">
        <v>0</v>
      </c>
      <c r="G138" s="184">
        <v>0</v>
      </c>
      <c r="H138" s="184">
        <v>0</v>
      </c>
      <c r="I138" s="184">
        <v>0</v>
      </c>
      <c r="J138" s="184">
        <v>0</v>
      </c>
      <c r="K138" s="184">
        <v>0</v>
      </c>
      <c r="L138" s="184">
        <v>0</v>
      </c>
      <c r="M138" s="184">
        <v>0</v>
      </c>
      <c r="N138" s="184">
        <v>0</v>
      </c>
      <c r="O138" s="184">
        <v>0</v>
      </c>
      <c r="P138" s="184">
        <v>0</v>
      </c>
      <c r="Q138" s="184">
        <v>0</v>
      </c>
      <c r="R138" s="184">
        <v>0</v>
      </c>
      <c r="S138" s="184">
        <v>0</v>
      </c>
      <c r="T138" s="184">
        <v>0</v>
      </c>
      <c r="U138" s="184">
        <v>0</v>
      </c>
      <c r="V138" s="184">
        <v>0</v>
      </c>
      <c r="W138" s="184">
        <v>0</v>
      </c>
      <c r="X138" s="184">
        <v>853.8</v>
      </c>
      <c r="Y138" s="184">
        <v>859.5</v>
      </c>
      <c r="Z138" s="184">
        <v>860.4</v>
      </c>
      <c r="AA138" s="184">
        <v>1035.3</v>
      </c>
      <c r="AB138" s="184">
        <v>903.7</v>
      </c>
      <c r="AC138" s="184">
        <v>775.9</v>
      </c>
      <c r="AD138" s="184">
        <v>846.1</v>
      </c>
      <c r="AE138" s="184">
        <v>844.3</v>
      </c>
      <c r="AF138" s="184">
        <v>844.3</v>
      </c>
      <c r="AG138" s="184">
        <v>836.19999999999993</v>
      </c>
      <c r="AH138" s="208">
        <v>804.49999999999989</v>
      </c>
      <c r="AI138" s="184">
        <v>0</v>
      </c>
      <c r="AJ138" s="196"/>
      <c r="AK138" s="197"/>
      <c r="AL138" s="197"/>
      <c r="AM138" s="197"/>
      <c r="AN138" s="197"/>
      <c r="AO138" s="198" t="s">
        <v>21</v>
      </c>
      <c r="AP138" s="197">
        <f t="shared" si="2"/>
        <v>804.5</v>
      </c>
    </row>
    <row r="139" spans="1:42" s="1" customFormat="1" ht="11.25" x14ac:dyDescent="0.2">
      <c r="A139" s="186" t="s">
        <v>315</v>
      </c>
      <c r="B139" s="187">
        <v>329.6</v>
      </c>
      <c r="C139" s="187">
        <v>343.3</v>
      </c>
      <c r="D139" s="187">
        <v>304.60000000000002</v>
      </c>
      <c r="E139" s="187">
        <v>523.5</v>
      </c>
      <c r="F139" s="187">
        <v>358</v>
      </c>
      <c r="G139" s="187">
        <v>471.70000000000005</v>
      </c>
      <c r="H139" s="187">
        <v>490</v>
      </c>
      <c r="I139" s="187">
        <v>518.40000000000009</v>
      </c>
      <c r="J139" s="187">
        <v>472.1</v>
      </c>
      <c r="K139" s="187">
        <v>433.9</v>
      </c>
      <c r="L139" s="187">
        <v>515.30000000000007</v>
      </c>
      <c r="M139" s="187">
        <v>487.5</v>
      </c>
      <c r="N139" s="187">
        <v>600.1</v>
      </c>
      <c r="O139" s="187">
        <v>610.9</v>
      </c>
      <c r="P139" s="187">
        <v>615.20000000000005</v>
      </c>
      <c r="Q139" s="187">
        <v>623.6</v>
      </c>
      <c r="R139" s="187">
        <v>668.7</v>
      </c>
      <c r="S139" s="187">
        <v>588.29999999999995</v>
      </c>
      <c r="T139" s="187">
        <v>609.1</v>
      </c>
      <c r="U139" s="187">
        <v>418.29999999999995</v>
      </c>
      <c r="V139" s="187">
        <v>145.4</v>
      </c>
      <c r="W139" s="187">
        <v>197.2</v>
      </c>
      <c r="X139" s="187">
        <v>204.79999999999998</v>
      </c>
      <c r="Y139" s="187">
        <v>171.5</v>
      </c>
      <c r="Z139" s="187">
        <v>187.7</v>
      </c>
      <c r="AA139" s="187">
        <v>304</v>
      </c>
      <c r="AB139" s="187">
        <v>331.3</v>
      </c>
      <c r="AC139" s="187">
        <v>318.8</v>
      </c>
      <c r="AD139" s="187">
        <v>305.2</v>
      </c>
      <c r="AE139" s="187">
        <v>271.40000000000003</v>
      </c>
      <c r="AF139" s="187">
        <v>252.1</v>
      </c>
      <c r="AG139" s="187">
        <v>265.3</v>
      </c>
      <c r="AH139" s="209">
        <v>207.29999999999998</v>
      </c>
      <c r="AI139" s="187">
        <v>0</v>
      </c>
      <c r="AJ139" s="199"/>
      <c r="AK139" s="200"/>
      <c r="AL139" s="200"/>
      <c r="AM139" s="200"/>
      <c r="AN139" s="200"/>
      <c r="AO139" s="201" t="s">
        <v>21</v>
      </c>
      <c r="AP139" s="200">
        <f t="shared" si="2"/>
        <v>207.3</v>
      </c>
    </row>
    <row r="140" spans="1:42" s="1" customFormat="1" ht="11.25" x14ac:dyDescent="0.2">
      <c r="A140" s="183" t="s">
        <v>316</v>
      </c>
      <c r="B140" s="184">
        <v>0</v>
      </c>
      <c r="C140" s="184">
        <v>0</v>
      </c>
      <c r="D140" s="184">
        <v>0</v>
      </c>
      <c r="E140" s="184">
        <v>0</v>
      </c>
      <c r="F140" s="184">
        <v>0</v>
      </c>
      <c r="G140" s="184">
        <v>0</v>
      </c>
      <c r="H140" s="184">
        <v>0</v>
      </c>
      <c r="I140" s="184">
        <v>0</v>
      </c>
      <c r="J140" s="184">
        <v>0</v>
      </c>
      <c r="K140" s="184">
        <v>0</v>
      </c>
      <c r="L140" s="184">
        <v>234.7</v>
      </c>
      <c r="M140" s="184">
        <v>253.3</v>
      </c>
      <c r="N140" s="184">
        <v>199.39999999999998</v>
      </c>
      <c r="O140" s="184">
        <v>261.00000000000006</v>
      </c>
      <c r="P140" s="184">
        <v>323.89999999999998</v>
      </c>
      <c r="Q140" s="184">
        <v>448.4</v>
      </c>
      <c r="R140" s="184">
        <v>315.60000000000002</v>
      </c>
      <c r="S140" s="184">
        <v>249.2</v>
      </c>
      <c r="T140" s="184">
        <v>223.29999999999998</v>
      </c>
      <c r="U140" s="184">
        <v>237.39999999999998</v>
      </c>
      <c r="V140" s="184">
        <v>305.10000000000002</v>
      </c>
      <c r="W140" s="184">
        <v>460</v>
      </c>
      <c r="X140" s="184">
        <v>569.29999999999995</v>
      </c>
      <c r="Y140" s="184">
        <v>578.5</v>
      </c>
      <c r="Z140" s="184">
        <v>695.90000000000009</v>
      </c>
      <c r="AA140" s="184">
        <v>739.00000000000011</v>
      </c>
      <c r="AB140" s="184">
        <v>604.9</v>
      </c>
      <c r="AC140" s="184">
        <v>509.7</v>
      </c>
      <c r="AD140" s="184">
        <v>466.20000000000005</v>
      </c>
      <c r="AE140" s="184">
        <v>527</v>
      </c>
      <c r="AF140" s="184">
        <v>522.5</v>
      </c>
      <c r="AG140" s="184">
        <v>521.5</v>
      </c>
      <c r="AH140" s="208">
        <v>561.90000000000009</v>
      </c>
      <c r="AI140" s="184">
        <v>0</v>
      </c>
      <c r="AJ140" s="196"/>
      <c r="AK140" s="197"/>
      <c r="AL140" s="197"/>
      <c r="AM140" s="197"/>
      <c r="AN140" s="197"/>
      <c r="AO140" s="198" t="s">
        <v>21</v>
      </c>
      <c r="AP140" s="197">
        <f t="shared" si="2"/>
        <v>561.9</v>
      </c>
    </row>
    <row r="141" spans="1:42" s="1" customFormat="1" ht="11.25" x14ac:dyDescent="0.2">
      <c r="A141" s="186" t="s">
        <v>317</v>
      </c>
      <c r="B141" s="187">
        <v>11.9</v>
      </c>
      <c r="C141" s="187">
        <v>19.600000000000001</v>
      </c>
      <c r="D141" s="187">
        <v>19.399999999999999</v>
      </c>
      <c r="E141" s="187">
        <v>21.1</v>
      </c>
      <c r="F141" s="187">
        <v>25.8</v>
      </c>
      <c r="G141" s="187">
        <v>22.3</v>
      </c>
      <c r="H141" s="187">
        <v>48.1</v>
      </c>
      <c r="I141" s="187">
        <v>27.200000000000003</v>
      </c>
      <c r="J141" s="187">
        <v>28</v>
      </c>
      <c r="K141" s="187">
        <v>26.900000000000002</v>
      </c>
      <c r="L141" s="187">
        <v>22.5</v>
      </c>
      <c r="M141" s="187">
        <v>22.9</v>
      </c>
      <c r="N141" s="187">
        <v>30</v>
      </c>
      <c r="O141" s="187">
        <v>40</v>
      </c>
      <c r="P141" s="187">
        <v>23.200000000000003</v>
      </c>
      <c r="Q141" s="187">
        <v>19.8</v>
      </c>
      <c r="R141" s="187">
        <v>23</v>
      </c>
      <c r="S141" s="187">
        <v>17.8</v>
      </c>
      <c r="T141" s="187">
        <v>18.100000000000001</v>
      </c>
      <c r="U141" s="187">
        <v>18.700000000000003</v>
      </c>
      <c r="V141" s="187">
        <v>26.5</v>
      </c>
      <c r="W141" s="187">
        <v>17.400000000000002</v>
      </c>
      <c r="X141" s="187">
        <v>12.299999999999999</v>
      </c>
      <c r="Y141" s="187">
        <v>13.4</v>
      </c>
      <c r="Z141" s="187">
        <v>11.2</v>
      </c>
      <c r="AA141" s="187">
        <v>10.9</v>
      </c>
      <c r="AB141" s="187">
        <v>12.299999999999999</v>
      </c>
      <c r="AC141" s="187">
        <v>12.6</v>
      </c>
      <c r="AD141" s="187">
        <v>13.4</v>
      </c>
      <c r="AE141" s="187">
        <v>12.799999999999999</v>
      </c>
      <c r="AF141" s="187">
        <v>10.4</v>
      </c>
      <c r="AG141" s="187">
        <v>11.4</v>
      </c>
      <c r="AH141" s="209">
        <v>11.299999999999999</v>
      </c>
      <c r="AI141" s="187">
        <v>11.5</v>
      </c>
      <c r="AJ141" s="199">
        <v>40.5</v>
      </c>
      <c r="AK141" s="200">
        <v>50.22</v>
      </c>
      <c r="AL141" s="200">
        <v>23.14</v>
      </c>
      <c r="AM141" s="200">
        <v>76.63</v>
      </c>
      <c r="AN141" s="200">
        <v>38.950000000000003</v>
      </c>
      <c r="AO141" s="201">
        <v>68.234679467657671</v>
      </c>
      <c r="AP141" s="200">
        <f t="shared" si="2"/>
        <v>68.23</v>
      </c>
    </row>
    <row r="142" spans="1:42" s="1" customFormat="1" ht="11.25" x14ac:dyDescent="0.2">
      <c r="A142" s="183" t="s">
        <v>318</v>
      </c>
      <c r="B142" s="184">
        <v>22.4</v>
      </c>
      <c r="C142" s="184">
        <v>26.4</v>
      </c>
      <c r="D142" s="184">
        <v>28.2</v>
      </c>
      <c r="E142" s="184">
        <v>20.5</v>
      </c>
      <c r="F142" s="184">
        <v>20.8</v>
      </c>
      <c r="G142" s="184">
        <v>21.5</v>
      </c>
      <c r="H142" s="184">
        <v>23.7</v>
      </c>
      <c r="I142" s="184">
        <v>22.4</v>
      </c>
      <c r="J142" s="184">
        <v>29.2</v>
      </c>
      <c r="K142" s="184">
        <v>23.1</v>
      </c>
      <c r="L142" s="184">
        <v>23.5</v>
      </c>
      <c r="M142" s="184">
        <v>23</v>
      </c>
      <c r="N142" s="184">
        <v>25.6</v>
      </c>
      <c r="O142" s="184">
        <v>25.1</v>
      </c>
      <c r="P142" s="184">
        <v>25.6</v>
      </c>
      <c r="Q142" s="184">
        <v>29.7</v>
      </c>
      <c r="R142" s="184">
        <v>29.9</v>
      </c>
      <c r="S142" s="184">
        <v>27</v>
      </c>
      <c r="T142" s="184">
        <v>26.1</v>
      </c>
      <c r="U142" s="184">
        <v>24.1</v>
      </c>
      <c r="V142" s="184">
        <v>25.2</v>
      </c>
      <c r="W142" s="184">
        <v>27.1</v>
      </c>
      <c r="X142" s="184">
        <v>25.7</v>
      </c>
      <c r="Y142" s="184">
        <v>24.5</v>
      </c>
      <c r="Z142" s="184">
        <v>23.6</v>
      </c>
      <c r="AA142" s="184">
        <v>25</v>
      </c>
      <c r="AB142" s="184">
        <v>28.6</v>
      </c>
      <c r="AC142" s="184">
        <v>28.9</v>
      </c>
      <c r="AD142" s="184">
        <v>26.2</v>
      </c>
      <c r="AE142" s="184">
        <v>24.7</v>
      </c>
      <c r="AF142" s="184">
        <v>25.1</v>
      </c>
      <c r="AG142" s="184">
        <v>25.8</v>
      </c>
      <c r="AH142" s="208">
        <v>25.4</v>
      </c>
      <c r="AI142" s="184">
        <v>21.1</v>
      </c>
      <c r="AJ142" s="196">
        <v>31.18</v>
      </c>
      <c r="AK142" s="197">
        <v>18.53</v>
      </c>
      <c r="AL142" s="197">
        <v>30.34</v>
      </c>
      <c r="AM142" s="197">
        <v>19.149999999999999</v>
      </c>
      <c r="AN142" s="197"/>
      <c r="AO142" s="198">
        <v>0</v>
      </c>
      <c r="AP142" s="197">
        <f t="shared" si="2"/>
        <v>0</v>
      </c>
    </row>
    <row r="143" spans="1:42" s="1" customFormat="1" ht="11.25" x14ac:dyDescent="0.2">
      <c r="A143" s="186" t="s">
        <v>319</v>
      </c>
      <c r="B143" s="187">
        <v>559.70000000000005</v>
      </c>
      <c r="C143" s="187">
        <v>540.19999999999993</v>
      </c>
      <c r="D143" s="187">
        <v>552.79999999999995</v>
      </c>
      <c r="E143" s="187">
        <v>566.79999999999995</v>
      </c>
      <c r="F143" s="187">
        <v>588.20000000000005</v>
      </c>
      <c r="G143" s="187">
        <v>592.30000000000007</v>
      </c>
      <c r="H143" s="187">
        <v>596</v>
      </c>
      <c r="I143" s="187">
        <v>598.4</v>
      </c>
      <c r="J143" s="187">
        <v>603.20000000000005</v>
      </c>
      <c r="K143" s="187">
        <v>606.1</v>
      </c>
      <c r="L143" s="187">
        <v>573.29999999999995</v>
      </c>
      <c r="M143" s="187">
        <v>565.19999999999993</v>
      </c>
      <c r="N143" s="187">
        <v>602.1</v>
      </c>
      <c r="O143" s="187">
        <v>626.9</v>
      </c>
      <c r="P143" s="187">
        <v>577.4</v>
      </c>
      <c r="Q143" s="187">
        <v>613.6</v>
      </c>
      <c r="R143" s="187">
        <v>619</v>
      </c>
      <c r="S143" s="187">
        <v>630.30000000000007</v>
      </c>
      <c r="T143" s="187">
        <v>634</v>
      </c>
      <c r="U143" s="187">
        <v>635.79999999999995</v>
      </c>
      <c r="V143" s="187">
        <v>600.29999999999995</v>
      </c>
      <c r="W143" s="187">
        <v>612</v>
      </c>
      <c r="X143" s="187">
        <v>587.09999999999991</v>
      </c>
      <c r="Y143" s="187">
        <v>563.20000000000005</v>
      </c>
      <c r="Z143" s="187">
        <v>561.1</v>
      </c>
      <c r="AA143" s="187">
        <v>629.19999999999993</v>
      </c>
      <c r="AB143" s="187">
        <v>636.09999999999991</v>
      </c>
      <c r="AC143" s="187">
        <v>656.8</v>
      </c>
      <c r="AD143" s="187">
        <v>657.4</v>
      </c>
      <c r="AE143" s="187">
        <v>661.5</v>
      </c>
      <c r="AF143" s="187">
        <v>671</v>
      </c>
      <c r="AG143" s="187">
        <v>666.1</v>
      </c>
      <c r="AH143" s="209">
        <v>832.09999999999991</v>
      </c>
      <c r="AI143" s="187">
        <v>0</v>
      </c>
      <c r="AJ143" s="199"/>
      <c r="AK143" s="200"/>
      <c r="AL143" s="200"/>
      <c r="AM143" s="200"/>
      <c r="AN143" s="200"/>
      <c r="AO143" s="201" t="s">
        <v>21</v>
      </c>
      <c r="AP143" s="200">
        <f t="shared" si="2"/>
        <v>832.1</v>
      </c>
    </row>
    <row r="144" spans="1:42" s="1" customFormat="1" ht="11.25" x14ac:dyDescent="0.2">
      <c r="A144" s="183" t="s">
        <v>320</v>
      </c>
      <c r="B144" s="184">
        <v>478.50000000000006</v>
      </c>
      <c r="C144" s="184">
        <v>503.20000000000005</v>
      </c>
      <c r="D144" s="184">
        <v>506.5</v>
      </c>
      <c r="E144" s="184">
        <v>535.49999999999989</v>
      </c>
      <c r="F144" s="184">
        <v>534.09999999999991</v>
      </c>
      <c r="G144" s="184">
        <v>543.99999999999989</v>
      </c>
      <c r="H144" s="184">
        <v>543.69999999999993</v>
      </c>
      <c r="I144" s="184">
        <v>571.5</v>
      </c>
      <c r="J144" s="184">
        <v>581.1</v>
      </c>
      <c r="K144" s="184">
        <v>591.4</v>
      </c>
      <c r="L144" s="184">
        <v>617.79999999999995</v>
      </c>
      <c r="M144" s="184">
        <v>632.99999999999989</v>
      </c>
      <c r="N144" s="184">
        <v>621.4</v>
      </c>
      <c r="O144" s="184">
        <v>626.79999999999995</v>
      </c>
      <c r="P144" s="184">
        <v>620.59999999999991</v>
      </c>
      <c r="Q144" s="184">
        <v>620.99999999999989</v>
      </c>
      <c r="R144" s="184">
        <v>629.09999999999991</v>
      </c>
      <c r="S144" s="184">
        <v>625.99999999999989</v>
      </c>
      <c r="T144" s="184">
        <v>626.09999999999991</v>
      </c>
      <c r="U144" s="184">
        <v>605.69999999999993</v>
      </c>
      <c r="V144" s="184">
        <v>599.9</v>
      </c>
      <c r="W144" s="184">
        <v>611.5</v>
      </c>
      <c r="X144" s="184">
        <v>609.29999999999995</v>
      </c>
      <c r="Y144" s="184">
        <v>598.9</v>
      </c>
      <c r="Z144" s="184">
        <v>604.5</v>
      </c>
      <c r="AA144" s="184">
        <v>611.4</v>
      </c>
      <c r="AB144" s="184">
        <v>614.5</v>
      </c>
      <c r="AC144" s="184">
        <v>637.1</v>
      </c>
      <c r="AD144" s="184">
        <v>603.79999999999995</v>
      </c>
      <c r="AE144" s="184">
        <v>577.69999999999993</v>
      </c>
      <c r="AF144" s="184">
        <v>569.6</v>
      </c>
      <c r="AG144" s="184">
        <v>571.1</v>
      </c>
      <c r="AH144" s="208">
        <v>554.4</v>
      </c>
      <c r="AI144" s="184">
        <v>0</v>
      </c>
      <c r="AJ144" s="196"/>
      <c r="AK144" s="197"/>
      <c r="AL144" s="197"/>
      <c r="AM144" s="197"/>
      <c r="AN144" s="197"/>
      <c r="AO144" s="198" t="s">
        <v>21</v>
      </c>
      <c r="AP144" s="197">
        <f t="shared" si="2"/>
        <v>554.4</v>
      </c>
    </row>
    <row r="145" spans="1:43" s="1" customFormat="1" ht="11.25" x14ac:dyDescent="0.2">
      <c r="A145" s="186" t="s">
        <v>321</v>
      </c>
      <c r="B145" s="187">
        <v>68.400000000000006</v>
      </c>
      <c r="C145" s="187">
        <v>64.7</v>
      </c>
      <c r="D145" s="187">
        <v>69</v>
      </c>
      <c r="E145" s="187">
        <v>49</v>
      </c>
      <c r="F145" s="187">
        <v>27.9</v>
      </c>
      <c r="G145" s="187">
        <v>25</v>
      </c>
      <c r="H145" s="187">
        <v>25.5</v>
      </c>
      <c r="I145" s="187">
        <v>32.9</v>
      </c>
      <c r="J145" s="187">
        <v>31.7</v>
      </c>
      <c r="K145" s="187">
        <v>30.4</v>
      </c>
      <c r="L145" s="187">
        <v>26.3</v>
      </c>
      <c r="M145" s="187">
        <v>24.6</v>
      </c>
      <c r="N145" s="187">
        <v>16.600000000000001</v>
      </c>
      <c r="O145" s="187">
        <v>16.8</v>
      </c>
      <c r="P145" s="187">
        <v>21.9</v>
      </c>
      <c r="Q145" s="187">
        <v>20.7</v>
      </c>
      <c r="R145" s="187">
        <v>21</v>
      </c>
      <c r="S145" s="187">
        <v>6.8</v>
      </c>
      <c r="T145" s="187">
        <v>6.2</v>
      </c>
      <c r="U145" s="187">
        <v>3.6</v>
      </c>
      <c r="V145" s="187">
        <v>0.7</v>
      </c>
      <c r="W145" s="187">
        <v>0.8</v>
      </c>
      <c r="X145" s="187">
        <v>1.3</v>
      </c>
      <c r="Y145" s="187">
        <v>1.4</v>
      </c>
      <c r="Z145" s="187">
        <v>5.0999999999999996</v>
      </c>
      <c r="AA145" s="187">
        <v>7.6</v>
      </c>
      <c r="AB145" s="187">
        <v>20.8</v>
      </c>
      <c r="AC145" s="187">
        <v>43.5</v>
      </c>
      <c r="AD145" s="187">
        <v>61.4</v>
      </c>
      <c r="AE145" s="187">
        <v>72.2</v>
      </c>
      <c r="AF145" s="187">
        <v>72</v>
      </c>
      <c r="AG145" s="187">
        <v>55.1</v>
      </c>
      <c r="AH145" s="209">
        <v>60.6</v>
      </c>
      <c r="AI145" s="187">
        <v>0</v>
      </c>
      <c r="AJ145" s="199"/>
      <c r="AK145" s="200"/>
      <c r="AL145" s="200"/>
      <c r="AM145" s="200"/>
      <c r="AN145" s="200"/>
      <c r="AO145" s="201" t="s">
        <v>21</v>
      </c>
      <c r="AP145" s="200">
        <f t="shared" si="2"/>
        <v>60.6</v>
      </c>
    </row>
    <row r="146" spans="1:43" s="1" customFormat="1" ht="11.25" x14ac:dyDescent="0.2">
      <c r="A146" s="183" t="s">
        <v>322</v>
      </c>
      <c r="B146" s="184">
        <v>154.29999999999998</v>
      </c>
      <c r="C146" s="184">
        <v>137.80000000000001</v>
      </c>
      <c r="D146" s="184">
        <v>138.20000000000002</v>
      </c>
      <c r="E146" s="184">
        <v>162.5</v>
      </c>
      <c r="F146" s="184">
        <v>225.7</v>
      </c>
      <c r="G146" s="184">
        <v>287.3</v>
      </c>
      <c r="H146" s="184">
        <v>194.89999999999998</v>
      </c>
      <c r="I146" s="184">
        <v>229.7</v>
      </c>
      <c r="J146" s="184">
        <v>35.4</v>
      </c>
      <c r="K146" s="184">
        <v>63.6</v>
      </c>
      <c r="L146" s="184">
        <v>131.70000000000002</v>
      </c>
      <c r="M146" s="184">
        <v>56.2</v>
      </c>
      <c r="N146" s="184">
        <v>42.400000000000006</v>
      </c>
      <c r="O146" s="184">
        <v>43.2</v>
      </c>
      <c r="P146" s="184">
        <v>371.6</v>
      </c>
      <c r="Q146" s="184">
        <v>376.59999999999997</v>
      </c>
      <c r="R146" s="184">
        <v>454.3</v>
      </c>
      <c r="S146" s="184">
        <v>327.9</v>
      </c>
      <c r="T146" s="184">
        <v>279.00000000000006</v>
      </c>
      <c r="U146" s="184">
        <v>251.70000000000002</v>
      </c>
      <c r="V146" s="184">
        <v>277.5</v>
      </c>
      <c r="W146" s="184">
        <v>372.59999999999997</v>
      </c>
      <c r="X146" s="184">
        <v>441.09999999999997</v>
      </c>
      <c r="Y146" s="184">
        <v>477.29999999999995</v>
      </c>
      <c r="Z146" s="184">
        <v>387.7</v>
      </c>
      <c r="AA146" s="184">
        <v>446.7</v>
      </c>
      <c r="AB146" s="184">
        <v>342.40000000000003</v>
      </c>
      <c r="AC146" s="184">
        <v>347.8</v>
      </c>
      <c r="AD146" s="184">
        <v>353</v>
      </c>
      <c r="AE146" s="184">
        <v>339.4</v>
      </c>
      <c r="AF146" s="184">
        <v>297.8</v>
      </c>
      <c r="AG146" s="184">
        <v>321.39999999999998</v>
      </c>
      <c r="AH146" s="208">
        <v>352.5</v>
      </c>
      <c r="AI146" s="184">
        <v>377.1</v>
      </c>
      <c r="AJ146" s="196"/>
      <c r="AK146" s="197"/>
      <c r="AL146" s="197"/>
      <c r="AM146" s="197"/>
      <c r="AN146" s="197"/>
      <c r="AO146" s="198" t="s">
        <v>21</v>
      </c>
      <c r="AP146" s="197">
        <f t="shared" si="2"/>
        <v>352.5</v>
      </c>
    </row>
    <row r="147" spans="1:43" s="1" customFormat="1" ht="11.25" x14ac:dyDescent="0.2">
      <c r="A147" s="186" t="s">
        <v>323</v>
      </c>
      <c r="B147" s="187">
        <v>635.79999999999995</v>
      </c>
      <c r="C147" s="187">
        <v>684</v>
      </c>
      <c r="D147" s="187">
        <v>655.8</v>
      </c>
      <c r="E147" s="187">
        <v>639</v>
      </c>
      <c r="F147" s="187">
        <v>632.19999999999993</v>
      </c>
      <c r="G147" s="187">
        <v>614.4</v>
      </c>
      <c r="H147" s="187">
        <v>618.9</v>
      </c>
      <c r="I147" s="187">
        <v>642.9</v>
      </c>
      <c r="J147" s="187">
        <v>616.1</v>
      </c>
      <c r="K147" s="187">
        <v>605.1</v>
      </c>
      <c r="L147" s="187">
        <v>575</v>
      </c>
      <c r="M147" s="187">
        <v>574.09999999999991</v>
      </c>
      <c r="N147" s="187">
        <v>554.79999999999995</v>
      </c>
      <c r="O147" s="187">
        <v>540.19999999999993</v>
      </c>
      <c r="P147" s="187">
        <v>548.4</v>
      </c>
      <c r="Q147" s="187">
        <v>542.6</v>
      </c>
      <c r="R147" s="187">
        <v>517.9</v>
      </c>
      <c r="S147" s="187">
        <v>554.20000000000005</v>
      </c>
      <c r="T147" s="187">
        <v>537.30000000000007</v>
      </c>
      <c r="U147" s="187">
        <v>521.40000000000009</v>
      </c>
      <c r="V147" s="187">
        <v>520.80000000000007</v>
      </c>
      <c r="W147" s="187">
        <v>531.70000000000005</v>
      </c>
      <c r="X147" s="187">
        <v>512.29999999999995</v>
      </c>
      <c r="Y147" s="187">
        <v>533.79999999999995</v>
      </c>
      <c r="Z147" s="187">
        <v>539.59999999999991</v>
      </c>
      <c r="AA147" s="187">
        <v>515.80000000000007</v>
      </c>
      <c r="AB147" s="187">
        <v>493.6</v>
      </c>
      <c r="AC147" s="187">
        <v>489.20000000000005</v>
      </c>
      <c r="AD147" s="187">
        <v>484.3</v>
      </c>
      <c r="AE147" s="187">
        <v>465.6</v>
      </c>
      <c r="AF147" s="187">
        <v>476.70000000000005</v>
      </c>
      <c r="AG147" s="187">
        <v>470.9</v>
      </c>
      <c r="AH147" s="209">
        <v>486.59999999999997</v>
      </c>
      <c r="AI147" s="187">
        <v>447.8</v>
      </c>
      <c r="AJ147" s="199"/>
      <c r="AK147" s="200"/>
      <c r="AL147" s="200"/>
      <c r="AM147" s="200"/>
      <c r="AN147" s="200"/>
      <c r="AO147" s="201" t="s">
        <v>21</v>
      </c>
      <c r="AP147" s="200">
        <f t="shared" si="2"/>
        <v>486.6</v>
      </c>
    </row>
    <row r="148" spans="1:43" s="1" customFormat="1" ht="11.25" x14ac:dyDescent="0.2">
      <c r="A148" s="183" t="s">
        <v>324</v>
      </c>
      <c r="B148" s="184">
        <v>427.9</v>
      </c>
      <c r="C148" s="184">
        <v>341.20000000000005</v>
      </c>
      <c r="D148" s="184">
        <v>250.70000000000002</v>
      </c>
      <c r="E148" s="184">
        <v>222.7</v>
      </c>
      <c r="F148" s="184">
        <v>430.09999999999997</v>
      </c>
      <c r="G148" s="184">
        <v>187.6</v>
      </c>
      <c r="H148" s="184">
        <v>216.39999999999998</v>
      </c>
      <c r="I148" s="184">
        <v>380.09999999999997</v>
      </c>
      <c r="J148" s="184">
        <v>460</v>
      </c>
      <c r="K148" s="184">
        <v>404.59999999999997</v>
      </c>
      <c r="L148" s="184">
        <v>569</v>
      </c>
      <c r="M148" s="184">
        <v>1526.3</v>
      </c>
      <c r="N148" s="184">
        <v>344.5</v>
      </c>
      <c r="O148" s="184">
        <v>226.7</v>
      </c>
      <c r="P148" s="184">
        <v>455.70000000000005</v>
      </c>
      <c r="Q148" s="184">
        <v>364</v>
      </c>
      <c r="R148" s="184">
        <v>475.4</v>
      </c>
      <c r="S148" s="184">
        <v>444.59999999999997</v>
      </c>
      <c r="T148" s="184">
        <v>220.3</v>
      </c>
      <c r="U148" s="184">
        <v>250.8</v>
      </c>
      <c r="V148" s="184">
        <v>392.20000000000005</v>
      </c>
      <c r="W148" s="184">
        <v>156.5</v>
      </c>
      <c r="X148" s="184">
        <v>208.8</v>
      </c>
      <c r="Y148" s="184">
        <v>571.79999999999995</v>
      </c>
      <c r="Z148" s="184">
        <v>1214.2</v>
      </c>
      <c r="AA148" s="184">
        <v>486.9</v>
      </c>
      <c r="AB148" s="184">
        <v>1133.6999999999998</v>
      </c>
      <c r="AC148" s="184">
        <v>350.00000000000006</v>
      </c>
      <c r="AD148" s="184">
        <v>365.00000000000006</v>
      </c>
      <c r="AE148" s="184">
        <v>277.79999999999995</v>
      </c>
      <c r="AF148" s="184">
        <v>331.99999999999994</v>
      </c>
      <c r="AG148" s="184">
        <v>349.49999999999994</v>
      </c>
      <c r="AH148" s="208">
        <v>422.79999999999995</v>
      </c>
      <c r="AI148" s="184">
        <v>0</v>
      </c>
      <c r="AJ148" s="196"/>
      <c r="AK148" s="197"/>
      <c r="AL148" s="197"/>
      <c r="AM148" s="197"/>
      <c r="AN148" s="197"/>
      <c r="AO148" s="198" t="s">
        <v>21</v>
      </c>
      <c r="AP148" s="197">
        <f t="shared" si="2"/>
        <v>422.8</v>
      </c>
    </row>
    <row r="149" spans="1:43" s="1" customFormat="1" ht="11.25" x14ac:dyDescent="0.2">
      <c r="A149" s="186" t="s">
        <v>325</v>
      </c>
      <c r="B149" s="187">
        <v>713.90000000000009</v>
      </c>
      <c r="C149" s="187">
        <v>751.6</v>
      </c>
      <c r="D149" s="187">
        <v>735</v>
      </c>
      <c r="E149" s="187">
        <v>762.1</v>
      </c>
      <c r="F149" s="187">
        <v>718.2</v>
      </c>
      <c r="G149" s="187">
        <v>715.7</v>
      </c>
      <c r="H149" s="187">
        <v>693.30000000000007</v>
      </c>
      <c r="I149" s="187">
        <v>683.1</v>
      </c>
      <c r="J149" s="187">
        <v>714.40000000000009</v>
      </c>
      <c r="K149" s="187">
        <v>712.7</v>
      </c>
      <c r="L149" s="187">
        <v>689.69999999999993</v>
      </c>
      <c r="M149" s="187">
        <v>693.4</v>
      </c>
      <c r="N149" s="187">
        <v>772.40000000000009</v>
      </c>
      <c r="O149" s="187">
        <v>758.4</v>
      </c>
      <c r="P149" s="187">
        <v>756</v>
      </c>
      <c r="Q149" s="187">
        <v>765</v>
      </c>
      <c r="R149" s="187">
        <v>729.4</v>
      </c>
      <c r="S149" s="187">
        <v>758.8</v>
      </c>
      <c r="T149" s="187">
        <v>704</v>
      </c>
      <c r="U149" s="187">
        <v>714</v>
      </c>
      <c r="V149" s="187">
        <v>704.19999999999993</v>
      </c>
      <c r="W149" s="187">
        <v>707.4</v>
      </c>
      <c r="X149" s="187">
        <v>681.09999999999991</v>
      </c>
      <c r="Y149" s="187">
        <v>652.19999999999993</v>
      </c>
      <c r="Z149" s="187">
        <v>651.39999999999986</v>
      </c>
      <c r="AA149" s="187">
        <v>629.19999999999993</v>
      </c>
      <c r="AB149" s="187">
        <v>590.79999999999995</v>
      </c>
      <c r="AC149" s="187">
        <v>553.29999999999995</v>
      </c>
      <c r="AD149" s="187">
        <v>536</v>
      </c>
      <c r="AE149" s="187">
        <v>564.89999999999986</v>
      </c>
      <c r="AF149" s="187">
        <v>526.5</v>
      </c>
      <c r="AG149" s="187">
        <v>547.20000000000005</v>
      </c>
      <c r="AH149" s="209">
        <v>563.89999999999986</v>
      </c>
      <c r="AI149" s="187">
        <v>0</v>
      </c>
      <c r="AJ149" s="199"/>
      <c r="AK149" s="200"/>
      <c r="AL149" s="200"/>
      <c r="AM149" s="200"/>
      <c r="AN149" s="200"/>
      <c r="AO149" s="201" t="s">
        <v>21</v>
      </c>
      <c r="AP149" s="200">
        <f t="shared" si="2"/>
        <v>563.9</v>
      </c>
    </row>
    <row r="150" spans="1:43" s="1" customFormat="1" ht="11.25" x14ac:dyDescent="0.2">
      <c r="A150" s="183" t="s">
        <v>326</v>
      </c>
      <c r="B150" s="184">
        <v>657.4</v>
      </c>
      <c r="C150" s="184">
        <v>704.5</v>
      </c>
      <c r="D150" s="184">
        <v>692.6</v>
      </c>
      <c r="E150" s="184">
        <v>684</v>
      </c>
      <c r="F150" s="184">
        <v>649.9</v>
      </c>
      <c r="G150" s="184">
        <v>592.4</v>
      </c>
      <c r="H150" s="184">
        <v>606.9</v>
      </c>
      <c r="I150" s="184">
        <v>613</v>
      </c>
      <c r="J150" s="184">
        <v>612.9</v>
      </c>
      <c r="K150" s="184">
        <v>602.5</v>
      </c>
      <c r="L150" s="184">
        <v>578.59999999999991</v>
      </c>
      <c r="M150" s="184">
        <v>588.79999999999995</v>
      </c>
      <c r="N150" s="184">
        <v>568.19999999999993</v>
      </c>
      <c r="O150" s="184">
        <v>492.1</v>
      </c>
      <c r="P150" s="184">
        <v>479.2</v>
      </c>
      <c r="Q150" s="184">
        <v>471.2</v>
      </c>
      <c r="R150" s="184">
        <v>495.7</v>
      </c>
      <c r="S150" s="184">
        <v>509.2</v>
      </c>
      <c r="T150" s="184">
        <v>496.9</v>
      </c>
      <c r="U150" s="184">
        <v>491</v>
      </c>
      <c r="V150" s="184">
        <v>483.2</v>
      </c>
      <c r="W150" s="184">
        <v>471.6</v>
      </c>
      <c r="X150" s="184">
        <v>463.7</v>
      </c>
      <c r="Y150" s="184">
        <v>465.1</v>
      </c>
      <c r="Z150" s="184">
        <v>477.8</v>
      </c>
      <c r="AA150" s="184">
        <v>468.7</v>
      </c>
      <c r="AB150" s="184">
        <v>434.29999999999995</v>
      </c>
      <c r="AC150" s="184">
        <v>428.5</v>
      </c>
      <c r="AD150" s="184">
        <v>428.4</v>
      </c>
      <c r="AE150" s="184">
        <v>425</v>
      </c>
      <c r="AF150" s="184">
        <v>423.59999999999997</v>
      </c>
      <c r="AG150" s="184">
        <v>421.79999999999995</v>
      </c>
      <c r="AH150" s="208">
        <v>400.9</v>
      </c>
      <c r="AI150" s="184">
        <v>397.3</v>
      </c>
      <c r="AJ150" s="196"/>
      <c r="AK150" s="197"/>
      <c r="AL150" s="197"/>
      <c r="AM150" s="197"/>
      <c r="AN150" s="197"/>
      <c r="AO150" s="198" t="s">
        <v>21</v>
      </c>
      <c r="AP150" s="197">
        <f t="shared" si="2"/>
        <v>400.9</v>
      </c>
    </row>
    <row r="151" spans="1:43" s="1" customFormat="1" ht="11.25" x14ac:dyDescent="0.2">
      <c r="A151" s="186" t="s">
        <v>327</v>
      </c>
      <c r="B151" s="187">
        <v>589.9</v>
      </c>
      <c r="C151" s="187">
        <v>592.5</v>
      </c>
      <c r="D151" s="187">
        <v>574.5</v>
      </c>
      <c r="E151" s="187">
        <v>521.60000000000014</v>
      </c>
      <c r="F151" s="187">
        <v>567.30000000000007</v>
      </c>
      <c r="G151" s="187">
        <v>527.20000000000005</v>
      </c>
      <c r="H151" s="187">
        <v>535.50000000000011</v>
      </c>
      <c r="I151" s="187">
        <v>539.00000000000011</v>
      </c>
      <c r="J151" s="187">
        <v>544.30000000000007</v>
      </c>
      <c r="K151" s="187">
        <v>562.80000000000007</v>
      </c>
      <c r="L151" s="187">
        <v>540.50000000000011</v>
      </c>
      <c r="M151" s="187">
        <v>563.80000000000007</v>
      </c>
      <c r="N151" s="187">
        <v>491.49999999999994</v>
      </c>
      <c r="O151" s="187">
        <v>460.5</v>
      </c>
      <c r="P151" s="187">
        <v>435.4</v>
      </c>
      <c r="Q151" s="187">
        <v>447.29999999999995</v>
      </c>
      <c r="R151" s="187">
        <v>461</v>
      </c>
      <c r="S151" s="187">
        <v>505.2</v>
      </c>
      <c r="T151" s="187">
        <v>521.70000000000005</v>
      </c>
      <c r="U151" s="187">
        <v>507.59999999999997</v>
      </c>
      <c r="V151" s="187">
        <v>469.1</v>
      </c>
      <c r="W151" s="187">
        <v>481.2</v>
      </c>
      <c r="X151" s="187">
        <v>471.4</v>
      </c>
      <c r="Y151" s="187">
        <v>443.00000000000006</v>
      </c>
      <c r="Z151" s="187">
        <v>494.2</v>
      </c>
      <c r="AA151" s="187">
        <v>447.4</v>
      </c>
      <c r="AB151" s="187">
        <v>466</v>
      </c>
      <c r="AC151" s="187">
        <v>462.9</v>
      </c>
      <c r="AD151" s="187">
        <v>466.1</v>
      </c>
      <c r="AE151" s="187">
        <v>433.1</v>
      </c>
      <c r="AF151" s="187">
        <v>412.40000000000003</v>
      </c>
      <c r="AG151" s="187">
        <v>423.2</v>
      </c>
      <c r="AH151" s="209">
        <v>422.7</v>
      </c>
      <c r="AI151" s="187">
        <v>428.2</v>
      </c>
      <c r="AJ151" s="199"/>
      <c r="AK151" s="200"/>
      <c r="AL151" s="200"/>
      <c r="AM151" s="200"/>
      <c r="AN151" s="200"/>
      <c r="AO151" s="201" t="s">
        <v>21</v>
      </c>
      <c r="AP151" s="200">
        <f t="shared" si="2"/>
        <v>422.7</v>
      </c>
    </row>
    <row r="152" spans="1:43" s="1" customFormat="1" ht="11.25" x14ac:dyDescent="0.2">
      <c r="A152" s="183" t="s">
        <v>328</v>
      </c>
      <c r="B152" s="184">
        <v>724.69999999999993</v>
      </c>
      <c r="C152" s="184">
        <v>635.49999999999989</v>
      </c>
      <c r="D152" s="184">
        <v>342.59999999999997</v>
      </c>
      <c r="E152" s="184">
        <v>507.8</v>
      </c>
      <c r="F152" s="184">
        <v>830.3</v>
      </c>
      <c r="G152" s="184">
        <v>936.9</v>
      </c>
      <c r="H152" s="184">
        <v>735.09999999999991</v>
      </c>
      <c r="I152" s="184">
        <v>739.49999999999989</v>
      </c>
      <c r="J152" s="184">
        <v>707.9</v>
      </c>
      <c r="K152" s="184">
        <v>935.8</v>
      </c>
      <c r="L152" s="184">
        <v>877.1</v>
      </c>
      <c r="M152" s="184">
        <v>877.1</v>
      </c>
      <c r="N152" s="184">
        <v>877.1</v>
      </c>
      <c r="O152" s="184">
        <v>877.1</v>
      </c>
      <c r="P152" s="184">
        <v>877.19999999999993</v>
      </c>
      <c r="Q152" s="184">
        <v>877.19999999999993</v>
      </c>
      <c r="R152" s="184">
        <v>877.19999999999993</v>
      </c>
      <c r="S152" s="184">
        <v>877.19999999999993</v>
      </c>
      <c r="T152" s="184">
        <v>933.19999999999993</v>
      </c>
      <c r="U152" s="184">
        <v>870.9</v>
      </c>
      <c r="V152" s="184">
        <v>959.5</v>
      </c>
      <c r="W152" s="184">
        <v>971.9</v>
      </c>
      <c r="X152" s="184">
        <v>925.6</v>
      </c>
      <c r="Y152" s="184">
        <v>781.19999999999993</v>
      </c>
      <c r="Z152" s="184">
        <v>674.8</v>
      </c>
      <c r="AA152" s="184">
        <v>674.8</v>
      </c>
      <c r="AB152" s="184">
        <v>674.8</v>
      </c>
      <c r="AC152" s="184">
        <v>674.8</v>
      </c>
      <c r="AD152" s="184">
        <v>674.8</v>
      </c>
      <c r="AE152" s="184">
        <v>674.8</v>
      </c>
      <c r="AF152" s="184">
        <v>674.8</v>
      </c>
      <c r="AG152" s="184">
        <v>674.8</v>
      </c>
      <c r="AH152" s="208">
        <v>760.8</v>
      </c>
      <c r="AI152" s="184">
        <v>0</v>
      </c>
      <c r="AJ152" s="196"/>
      <c r="AK152" s="197"/>
      <c r="AL152" s="197"/>
      <c r="AM152" s="197"/>
      <c r="AN152" s="197"/>
      <c r="AO152" s="198" t="s">
        <v>21</v>
      </c>
      <c r="AP152" s="197">
        <f t="shared" si="2"/>
        <v>760.8</v>
      </c>
    </row>
    <row r="153" spans="1:43" s="1" customFormat="1" ht="11.25" x14ac:dyDescent="0.2">
      <c r="A153" s="186" t="s">
        <v>329</v>
      </c>
      <c r="B153" s="187">
        <v>748.5</v>
      </c>
      <c r="C153" s="187">
        <v>748.5</v>
      </c>
      <c r="D153" s="187">
        <v>748.4</v>
      </c>
      <c r="E153" s="187">
        <v>748.5</v>
      </c>
      <c r="F153" s="187">
        <v>748.5</v>
      </c>
      <c r="G153" s="187">
        <v>742.3</v>
      </c>
      <c r="H153" s="187">
        <v>745.1</v>
      </c>
      <c r="I153" s="187">
        <v>754.5</v>
      </c>
      <c r="J153" s="187">
        <v>714.9</v>
      </c>
      <c r="K153" s="187">
        <v>712.3</v>
      </c>
      <c r="L153" s="187">
        <v>733.19999999999993</v>
      </c>
      <c r="M153" s="187">
        <v>751.3</v>
      </c>
      <c r="N153" s="187">
        <v>769.4</v>
      </c>
      <c r="O153" s="187">
        <v>810.3</v>
      </c>
      <c r="P153" s="187">
        <v>919.1</v>
      </c>
      <c r="Q153" s="187">
        <v>849.1</v>
      </c>
      <c r="R153" s="187">
        <v>825.4</v>
      </c>
      <c r="S153" s="187">
        <v>700.59999999999991</v>
      </c>
      <c r="T153" s="187">
        <v>825.5</v>
      </c>
      <c r="U153" s="187">
        <v>671.49999999999989</v>
      </c>
      <c r="V153" s="187">
        <v>625.99999999999989</v>
      </c>
      <c r="W153" s="187">
        <v>606.29999999999995</v>
      </c>
      <c r="X153" s="187">
        <v>586.99999999999989</v>
      </c>
      <c r="Y153" s="187">
        <v>569.69999999999993</v>
      </c>
      <c r="Z153" s="187">
        <v>563.69999999999993</v>
      </c>
      <c r="AA153" s="187">
        <v>549.29999999999995</v>
      </c>
      <c r="AB153" s="187">
        <v>541.20000000000005</v>
      </c>
      <c r="AC153" s="187">
        <v>533.4</v>
      </c>
      <c r="AD153" s="187">
        <v>520.1</v>
      </c>
      <c r="AE153" s="187">
        <v>505.1</v>
      </c>
      <c r="AF153" s="187">
        <v>499.1</v>
      </c>
      <c r="AG153" s="187">
        <v>474.6</v>
      </c>
      <c r="AH153" s="209">
        <v>419.29999999999995</v>
      </c>
      <c r="AI153" s="187">
        <v>0</v>
      </c>
      <c r="AJ153" s="199"/>
      <c r="AK153" s="200"/>
      <c r="AL153" s="200"/>
      <c r="AM153" s="200"/>
      <c r="AN153" s="200"/>
      <c r="AO153" s="201" t="s">
        <v>21</v>
      </c>
      <c r="AP153" s="200">
        <f t="shared" si="2"/>
        <v>419.3</v>
      </c>
    </row>
    <row r="154" spans="1:43" s="1" customFormat="1" ht="11.25" x14ac:dyDescent="0.2">
      <c r="A154" s="183" t="s">
        <v>330</v>
      </c>
      <c r="B154" s="184">
        <v>4.0999999999999996</v>
      </c>
      <c r="C154" s="184">
        <v>3.8</v>
      </c>
      <c r="D154" s="184">
        <v>3.5</v>
      </c>
      <c r="E154" s="184">
        <v>3.1</v>
      </c>
      <c r="F154" s="184">
        <v>3</v>
      </c>
      <c r="G154" s="184">
        <v>2.9</v>
      </c>
      <c r="H154" s="184">
        <v>2.7</v>
      </c>
      <c r="I154" s="184">
        <v>2.5</v>
      </c>
      <c r="J154" s="184">
        <v>2.5</v>
      </c>
      <c r="K154" s="184">
        <v>2.2999999999999998</v>
      </c>
      <c r="L154" s="184">
        <v>2</v>
      </c>
      <c r="M154" s="184">
        <v>2</v>
      </c>
      <c r="N154" s="184">
        <v>1.9</v>
      </c>
      <c r="O154" s="184">
        <v>1.8</v>
      </c>
      <c r="P154" s="184">
        <v>3.3</v>
      </c>
      <c r="Q154" s="184">
        <v>29.6</v>
      </c>
      <c r="R154" s="184">
        <v>197.79999999999998</v>
      </c>
      <c r="S154" s="184">
        <v>225.6</v>
      </c>
      <c r="T154" s="184">
        <v>208</v>
      </c>
      <c r="U154" s="184">
        <v>285.89999999999998</v>
      </c>
      <c r="V154" s="184">
        <v>286.2</v>
      </c>
      <c r="W154" s="184">
        <v>281.2</v>
      </c>
      <c r="X154" s="184">
        <v>73.3</v>
      </c>
      <c r="Y154" s="184">
        <v>2.1</v>
      </c>
      <c r="Z154" s="184">
        <v>25.8</v>
      </c>
      <c r="AA154" s="184">
        <v>16.7</v>
      </c>
      <c r="AB154" s="184">
        <v>15.7</v>
      </c>
      <c r="AC154" s="184">
        <v>15.8</v>
      </c>
      <c r="AD154" s="184">
        <v>55</v>
      </c>
      <c r="AE154" s="184">
        <v>17.2</v>
      </c>
      <c r="AF154" s="184">
        <v>11.2</v>
      </c>
      <c r="AG154" s="184">
        <v>8.8000000000000007</v>
      </c>
      <c r="AH154" s="208">
        <v>21.3</v>
      </c>
      <c r="AI154" s="184">
        <v>0</v>
      </c>
      <c r="AJ154" s="196"/>
      <c r="AK154" s="197"/>
      <c r="AL154" s="197"/>
      <c r="AM154" s="197"/>
      <c r="AN154" s="197"/>
      <c r="AO154" s="198" t="s">
        <v>21</v>
      </c>
      <c r="AP154" s="197">
        <f t="shared" si="2"/>
        <v>21.3</v>
      </c>
    </row>
    <row r="155" spans="1:43" s="1" customFormat="1" ht="11.25" x14ac:dyDescent="0.2">
      <c r="A155" s="186" t="s">
        <v>331</v>
      </c>
      <c r="B155" s="187">
        <v>694</v>
      </c>
      <c r="C155" s="187">
        <v>677.80000000000007</v>
      </c>
      <c r="D155" s="187">
        <v>672.1</v>
      </c>
      <c r="E155" s="187">
        <v>594.80000000000007</v>
      </c>
      <c r="F155" s="187">
        <v>562.70000000000005</v>
      </c>
      <c r="G155" s="187">
        <v>540.00000000000011</v>
      </c>
      <c r="H155" s="187">
        <v>527.4</v>
      </c>
      <c r="I155" s="187">
        <v>492.2</v>
      </c>
      <c r="J155" s="187">
        <v>486.90000000000003</v>
      </c>
      <c r="K155" s="187">
        <v>457.49999999999994</v>
      </c>
      <c r="L155" s="187">
        <v>481.5</v>
      </c>
      <c r="M155" s="187">
        <v>495</v>
      </c>
      <c r="N155" s="187">
        <v>479.90000000000003</v>
      </c>
      <c r="O155" s="187">
        <v>501.9</v>
      </c>
      <c r="P155" s="187">
        <v>504.1</v>
      </c>
      <c r="Q155" s="187">
        <v>503.20000000000005</v>
      </c>
      <c r="R155" s="187">
        <v>527.19999999999993</v>
      </c>
      <c r="S155" s="187">
        <v>517.69999999999993</v>
      </c>
      <c r="T155" s="187">
        <v>499.4</v>
      </c>
      <c r="U155" s="187">
        <v>449.40000000000003</v>
      </c>
      <c r="V155" s="187">
        <v>454.1</v>
      </c>
      <c r="W155" s="187">
        <v>441.8</v>
      </c>
      <c r="X155" s="187">
        <v>488.2</v>
      </c>
      <c r="Y155" s="187">
        <v>459.4</v>
      </c>
      <c r="Z155" s="187">
        <v>414.2</v>
      </c>
      <c r="AA155" s="187">
        <v>349.2</v>
      </c>
      <c r="AB155" s="187">
        <v>279.60000000000002</v>
      </c>
      <c r="AC155" s="187">
        <v>249.49999999999997</v>
      </c>
      <c r="AD155" s="187">
        <v>231.29999999999998</v>
      </c>
      <c r="AE155" s="187">
        <v>207.39999999999998</v>
      </c>
      <c r="AF155" s="187">
        <v>187.8</v>
      </c>
      <c r="AG155" s="187">
        <v>206.3</v>
      </c>
      <c r="AH155" s="209">
        <v>196.70000000000002</v>
      </c>
      <c r="AI155" s="187">
        <v>176</v>
      </c>
      <c r="AJ155" s="199">
        <v>380.52</v>
      </c>
      <c r="AK155" s="200">
        <v>347.5</v>
      </c>
      <c r="AL155" s="200">
        <v>316</v>
      </c>
      <c r="AM155" s="200">
        <v>351.17</v>
      </c>
      <c r="AN155" s="200"/>
      <c r="AO155" s="201">
        <v>388.40445095933381</v>
      </c>
      <c r="AP155" s="200">
        <f t="shared" si="2"/>
        <v>388.4</v>
      </c>
      <c r="AQ155" s="215" t="s">
        <v>332</v>
      </c>
    </row>
    <row r="156" spans="1:43" s="1" customFormat="1" ht="11.25" x14ac:dyDescent="0.2">
      <c r="A156" s="183" t="s">
        <v>333</v>
      </c>
      <c r="B156" s="184">
        <v>667.09999999999991</v>
      </c>
      <c r="C156" s="184">
        <v>634.29999999999995</v>
      </c>
      <c r="D156" s="184">
        <v>644.20000000000005</v>
      </c>
      <c r="E156" s="184">
        <v>653.00000000000011</v>
      </c>
      <c r="F156" s="184">
        <v>588</v>
      </c>
      <c r="G156" s="184">
        <v>578.6</v>
      </c>
      <c r="H156" s="184">
        <v>438.90000000000003</v>
      </c>
      <c r="I156" s="184">
        <v>416.20000000000005</v>
      </c>
      <c r="J156" s="184">
        <v>426.40000000000003</v>
      </c>
      <c r="K156" s="184">
        <v>418.6</v>
      </c>
      <c r="L156" s="184">
        <v>408.40000000000003</v>
      </c>
      <c r="M156" s="184">
        <v>380.8</v>
      </c>
      <c r="N156" s="184">
        <v>391</v>
      </c>
      <c r="O156" s="184">
        <v>444.2</v>
      </c>
      <c r="P156" s="184">
        <v>366.8</v>
      </c>
      <c r="Q156" s="184">
        <v>409.50000000000006</v>
      </c>
      <c r="R156" s="184">
        <v>443.30000000000007</v>
      </c>
      <c r="S156" s="184">
        <v>436.3</v>
      </c>
      <c r="T156" s="184">
        <v>442.20000000000005</v>
      </c>
      <c r="U156" s="184">
        <v>418.3</v>
      </c>
      <c r="V156" s="184">
        <v>423.8</v>
      </c>
      <c r="W156" s="184">
        <v>461.3</v>
      </c>
      <c r="X156" s="184">
        <v>471.70000000000005</v>
      </c>
      <c r="Y156" s="184">
        <v>481.20000000000005</v>
      </c>
      <c r="Z156" s="184">
        <v>439.6</v>
      </c>
      <c r="AA156" s="184">
        <v>398</v>
      </c>
      <c r="AB156" s="184">
        <v>426.20000000000005</v>
      </c>
      <c r="AC156" s="184">
        <v>363</v>
      </c>
      <c r="AD156" s="184">
        <v>382.80000000000007</v>
      </c>
      <c r="AE156" s="184">
        <v>367.70000000000005</v>
      </c>
      <c r="AF156" s="184">
        <v>334.5</v>
      </c>
      <c r="AG156" s="184">
        <v>289.90000000000003</v>
      </c>
      <c r="AH156" s="208">
        <v>268.20000000000005</v>
      </c>
      <c r="AI156" s="184">
        <v>278.10000000000002</v>
      </c>
      <c r="AJ156" s="196"/>
      <c r="AK156" s="197"/>
      <c r="AL156" s="197"/>
      <c r="AM156" s="197"/>
      <c r="AN156" s="197"/>
      <c r="AO156" s="198" t="s">
        <v>21</v>
      </c>
      <c r="AP156" s="197">
        <f t="shared" si="2"/>
        <v>268.2</v>
      </c>
    </row>
    <row r="157" spans="1:43" s="1" customFormat="1" ht="11.25" x14ac:dyDescent="0.2">
      <c r="A157" s="186" t="s">
        <v>334</v>
      </c>
      <c r="B157" s="187">
        <v>43</v>
      </c>
      <c r="C157" s="187">
        <v>95.999999999999986</v>
      </c>
      <c r="D157" s="187">
        <v>90.399999999999991</v>
      </c>
      <c r="E157" s="187">
        <v>68.5</v>
      </c>
      <c r="F157" s="187">
        <v>12.1</v>
      </c>
      <c r="G157" s="187">
        <v>54.300000000000004</v>
      </c>
      <c r="H157" s="187">
        <v>105.49999999999999</v>
      </c>
      <c r="I157" s="187">
        <v>71.5</v>
      </c>
      <c r="J157" s="187">
        <v>33.4</v>
      </c>
      <c r="K157" s="187">
        <v>190</v>
      </c>
      <c r="L157" s="187">
        <v>58</v>
      </c>
      <c r="M157" s="187">
        <v>2.7</v>
      </c>
      <c r="N157" s="187">
        <v>3.9</v>
      </c>
      <c r="O157" s="187">
        <v>1.9</v>
      </c>
      <c r="P157" s="187">
        <v>153.29999999999998</v>
      </c>
      <c r="Q157" s="187">
        <v>104</v>
      </c>
      <c r="R157" s="187">
        <v>302.60000000000002</v>
      </c>
      <c r="S157" s="187">
        <v>106.69999999999999</v>
      </c>
      <c r="T157" s="187">
        <v>308.5</v>
      </c>
      <c r="U157" s="187">
        <v>261.2</v>
      </c>
      <c r="V157" s="187">
        <v>81.800000000000011</v>
      </c>
      <c r="W157" s="187">
        <v>198.9</v>
      </c>
      <c r="X157" s="187">
        <v>277.60000000000002</v>
      </c>
      <c r="Y157" s="187">
        <v>125.3</v>
      </c>
      <c r="Z157" s="187">
        <v>43.699999999999996</v>
      </c>
      <c r="AA157" s="187">
        <v>52.699999999999996</v>
      </c>
      <c r="AB157" s="187">
        <v>25.900000000000002</v>
      </c>
      <c r="AC157" s="187">
        <v>13.700000000000001</v>
      </c>
      <c r="AD157" s="187">
        <v>22.4</v>
      </c>
      <c r="AE157" s="187">
        <v>12.3</v>
      </c>
      <c r="AF157" s="187">
        <v>40.4</v>
      </c>
      <c r="AG157" s="187">
        <v>90.9</v>
      </c>
      <c r="AH157" s="209">
        <v>54.5</v>
      </c>
      <c r="AI157" s="187">
        <v>48.1</v>
      </c>
      <c r="AJ157" s="199"/>
      <c r="AK157" s="200"/>
      <c r="AL157" s="200"/>
      <c r="AM157" s="200"/>
      <c r="AN157" s="200"/>
      <c r="AO157" s="201" t="s">
        <v>21</v>
      </c>
      <c r="AP157" s="200">
        <f t="shared" si="2"/>
        <v>54.5</v>
      </c>
    </row>
    <row r="158" spans="1:43" s="1" customFormat="1" ht="11.25" x14ac:dyDescent="0.2">
      <c r="A158" s="183" t="s">
        <v>335</v>
      </c>
      <c r="B158" s="184">
        <v>595.69999999999993</v>
      </c>
      <c r="C158" s="184">
        <v>591.79999999999995</v>
      </c>
      <c r="D158" s="184">
        <v>613.29999999999995</v>
      </c>
      <c r="E158" s="184">
        <v>608</v>
      </c>
      <c r="F158" s="184">
        <v>605.9</v>
      </c>
      <c r="G158" s="184">
        <v>603.9</v>
      </c>
      <c r="H158" s="184">
        <v>609.19999999999993</v>
      </c>
      <c r="I158" s="184">
        <v>669.09999999999991</v>
      </c>
      <c r="J158" s="184">
        <v>662.1</v>
      </c>
      <c r="K158" s="184">
        <v>644.69999999999993</v>
      </c>
      <c r="L158" s="184">
        <v>628.5</v>
      </c>
      <c r="M158" s="184">
        <v>664</v>
      </c>
      <c r="N158" s="184">
        <v>591.4</v>
      </c>
      <c r="O158" s="184">
        <v>594.19999999999993</v>
      </c>
      <c r="P158" s="184">
        <v>591.9</v>
      </c>
      <c r="Q158" s="184">
        <v>588.9</v>
      </c>
      <c r="R158" s="184">
        <v>565.29999999999995</v>
      </c>
      <c r="S158" s="184">
        <v>574.29999999999995</v>
      </c>
      <c r="T158" s="184">
        <v>556.9</v>
      </c>
      <c r="U158" s="184">
        <v>528.30000000000007</v>
      </c>
      <c r="V158" s="184">
        <v>532.90000000000009</v>
      </c>
      <c r="W158" s="184">
        <v>513.1</v>
      </c>
      <c r="X158" s="184">
        <v>489.7</v>
      </c>
      <c r="Y158" s="184">
        <v>491.49999999999994</v>
      </c>
      <c r="Z158" s="184">
        <v>487.79999999999995</v>
      </c>
      <c r="AA158" s="184">
        <v>457.59999999999997</v>
      </c>
      <c r="AB158" s="184">
        <v>435</v>
      </c>
      <c r="AC158" s="184">
        <v>422.90000000000003</v>
      </c>
      <c r="AD158" s="184">
        <v>411.29999999999995</v>
      </c>
      <c r="AE158" s="184">
        <v>384</v>
      </c>
      <c r="AF158" s="184">
        <v>354.6</v>
      </c>
      <c r="AG158" s="184">
        <v>369.2</v>
      </c>
      <c r="AH158" s="208">
        <v>355.5</v>
      </c>
      <c r="AI158" s="184">
        <v>331.7</v>
      </c>
      <c r="AJ158" s="196"/>
      <c r="AK158" s="197"/>
      <c r="AL158" s="197"/>
      <c r="AM158" s="197"/>
      <c r="AN158" s="197"/>
      <c r="AO158" s="198" t="s">
        <v>21</v>
      </c>
      <c r="AP158" s="197">
        <f t="shared" si="2"/>
        <v>355.5</v>
      </c>
    </row>
    <row r="159" spans="1:43" s="1" customFormat="1" ht="11.25" x14ac:dyDescent="0.2">
      <c r="A159" s="186" t="s">
        <v>336</v>
      </c>
      <c r="B159" s="187">
        <v>631.29999999999995</v>
      </c>
      <c r="C159" s="187">
        <v>668.6</v>
      </c>
      <c r="D159" s="187">
        <v>741.7</v>
      </c>
      <c r="E159" s="187">
        <v>756.3</v>
      </c>
      <c r="F159" s="187">
        <v>667.99999999999989</v>
      </c>
      <c r="G159" s="187">
        <v>577.1</v>
      </c>
      <c r="H159" s="187">
        <v>579.39999999999986</v>
      </c>
      <c r="I159" s="187">
        <v>592.19999999999993</v>
      </c>
      <c r="J159" s="187">
        <v>640.29999999999995</v>
      </c>
      <c r="K159" s="187">
        <v>618.39999999999986</v>
      </c>
      <c r="L159" s="187">
        <v>667.49999999999989</v>
      </c>
      <c r="M159" s="187">
        <v>643.70000000000005</v>
      </c>
      <c r="N159" s="187">
        <v>624.70000000000005</v>
      </c>
      <c r="O159" s="187">
        <v>579</v>
      </c>
      <c r="P159" s="187">
        <v>623</v>
      </c>
      <c r="Q159" s="187">
        <v>578.1</v>
      </c>
      <c r="R159" s="187">
        <v>636.79999999999995</v>
      </c>
      <c r="S159" s="187">
        <v>622.1</v>
      </c>
      <c r="T159" s="187">
        <v>626.4</v>
      </c>
      <c r="U159" s="187">
        <v>596.79999999999995</v>
      </c>
      <c r="V159" s="187">
        <v>566.6</v>
      </c>
      <c r="W159" s="187">
        <v>607.09999999999991</v>
      </c>
      <c r="X159" s="187">
        <v>613.9</v>
      </c>
      <c r="Y159" s="187">
        <v>638.70000000000005</v>
      </c>
      <c r="Z159" s="187">
        <v>635.5</v>
      </c>
      <c r="AA159" s="187">
        <v>618.29999999999995</v>
      </c>
      <c r="AB159" s="187">
        <v>623.6</v>
      </c>
      <c r="AC159" s="187">
        <v>613.79999999999995</v>
      </c>
      <c r="AD159" s="187">
        <v>470.3</v>
      </c>
      <c r="AE159" s="187">
        <v>495.5</v>
      </c>
      <c r="AF159" s="187">
        <v>469.40000000000003</v>
      </c>
      <c r="AG159" s="187">
        <v>524.70000000000005</v>
      </c>
      <c r="AH159" s="209">
        <v>483.3</v>
      </c>
      <c r="AI159" s="187">
        <v>0</v>
      </c>
      <c r="AJ159" s="199"/>
      <c r="AK159" s="200"/>
      <c r="AL159" s="200"/>
      <c r="AM159" s="200"/>
      <c r="AN159" s="200"/>
      <c r="AO159" s="201" t="s">
        <v>21</v>
      </c>
      <c r="AP159" s="200">
        <f t="shared" si="2"/>
        <v>483.3</v>
      </c>
    </row>
    <row r="160" spans="1:43" s="1" customFormat="1" ht="11.25" x14ac:dyDescent="0.2">
      <c r="A160" s="183" t="s">
        <v>337</v>
      </c>
      <c r="B160" s="184">
        <v>282.89999999999998</v>
      </c>
      <c r="C160" s="184">
        <v>202.99999999999997</v>
      </c>
      <c r="D160" s="184">
        <v>194.29999999999998</v>
      </c>
      <c r="E160" s="184">
        <v>208.6</v>
      </c>
      <c r="F160" s="184">
        <v>187.7</v>
      </c>
      <c r="G160" s="184">
        <v>185.6</v>
      </c>
      <c r="H160" s="184">
        <v>181.79999999999998</v>
      </c>
      <c r="I160" s="184">
        <v>189.49999999999997</v>
      </c>
      <c r="J160" s="184">
        <v>210.79999999999998</v>
      </c>
      <c r="K160" s="184">
        <v>195.1</v>
      </c>
      <c r="L160" s="184">
        <v>190.2</v>
      </c>
      <c r="M160" s="184">
        <v>239.9</v>
      </c>
      <c r="N160" s="184">
        <v>265.49999999999994</v>
      </c>
      <c r="O160" s="184">
        <v>267.49999999999994</v>
      </c>
      <c r="P160" s="184">
        <v>223.9</v>
      </c>
      <c r="Q160" s="184">
        <v>209.3</v>
      </c>
      <c r="R160" s="184">
        <v>216.5</v>
      </c>
      <c r="S160" s="184">
        <v>208.5</v>
      </c>
      <c r="T160" s="184">
        <v>205</v>
      </c>
      <c r="U160" s="184">
        <v>209.4</v>
      </c>
      <c r="V160" s="184">
        <v>246.29999999999998</v>
      </c>
      <c r="W160" s="184">
        <v>224</v>
      </c>
      <c r="X160" s="184">
        <v>254.5</v>
      </c>
      <c r="Y160" s="184">
        <v>248.1</v>
      </c>
      <c r="Z160" s="184">
        <v>292.39999999999998</v>
      </c>
      <c r="AA160" s="184">
        <v>296.7</v>
      </c>
      <c r="AB160" s="184">
        <v>314.59999999999997</v>
      </c>
      <c r="AC160" s="184">
        <v>314.59999999999997</v>
      </c>
      <c r="AD160" s="184">
        <v>314.59999999999997</v>
      </c>
      <c r="AE160" s="184">
        <v>314.5</v>
      </c>
      <c r="AF160" s="184">
        <v>158.69999999999999</v>
      </c>
      <c r="AG160" s="184">
        <v>147.6</v>
      </c>
      <c r="AH160" s="208">
        <v>157.49999999999997</v>
      </c>
      <c r="AI160" s="184">
        <v>0</v>
      </c>
      <c r="AJ160" s="196"/>
      <c r="AK160" s="197"/>
      <c r="AL160" s="197"/>
      <c r="AM160" s="197"/>
      <c r="AN160" s="197"/>
      <c r="AO160" s="198" t="s">
        <v>21</v>
      </c>
      <c r="AP160" s="197">
        <f t="shared" si="2"/>
        <v>157.5</v>
      </c>
    </row>
    <row r="161" spans="1:42" s="1" customFormat="1" ht="11.25" x14ac:dyDescent="0.2">
      <c r="A161" s="186" t="s">
        <v>338</v>
      </c>
      <c r="B161" s="187">
        <v>564.60000000000014</v>
      </c>
      <c r="C161" s="187">
        <v>395.99999999999994</v>
      </c>
      <c r="D161" s="187">
        <v>315.10000000000002</v>
      </c>
      <c r="E161" s="187">
        <v>262.2</v>
      </c>
      <c r="F161" s="187">
        <v>304</v>
      </c>
      <c r="G161" s="187">
        <v>307.50000000000006</v>
      </c>
      <c r="H161" s="187">
        <v>333.59999999999997</v>
      </c>
      <c r="I161" s="187">
        <v>426.4</v>
      </c>
      <c r="J161" s="187">
        <v>485.3</v>
      </c>
      <c r="K161" s="187">
        <v>410.4</v>
      </c>
      <c r="L161" s="187">
        <v>434.2</v>
      </c>
      <c r="M161" s="187">
        <v>405.5</v>
      </c>
      <c r="N161" s="187">
        <v>436.6</v>
      </c>
      <c r="O161" s="187">
        <v>387.2</v>
      </c>
      <c r="P161" s="187">
        <v>445.7</v>
      </c>
      <c r="Q161" s="187">
        <v>454.1</v>
      </c>
      <c r="R161" s="187">
        <v>442.29999999999995</v>
      </c>
      <c r="S161" s="187">
        <v>432.9</v>
      </c>
      <c r="T161" s="187">
        <v>412.5</v>
      </c>
      <c r="U161" s="187">
        <v>390.3</v>
      </c>
      <c r="V161" s="187">
        <v>438.7</v>
      </c>
      <c r="W161" s="187">
        <v>388.20000000000005</v>
      </c>
      <c r="X161" s="187">
        <v>353.80000000000007</v>
      </c>
      <c r="Y161" s="187">
        <v>370.00000000000006</v>
      </c>
      <c r="Z161" s="187">
        <v>384.40000000000003</v>
      </c>
      <c r="AA161" s="187">
        <v>521.1</v>
      </c>
      <c r="AB161" s="187">
        <v>542.39999999999986</v>
      </c>
      <c r="AC161" s="187">
        <v>480.40000000000003</v>
      </c>
      <c r="AD161" s="187">
        <v>557.29999999999995</v>
      </c>
      <c r="AE161" s="187">
        <v>653.19999999999993</v>
      </c>
      <c r="AF161" s="187">
        <v>631.49999999999989</v>
      </c>
      <c r="AG161" s="187">
        <v>564.79999999999995</v>
      </c>
      <c r="AH161" s="209">
        <v>510.6</v>
      </c>
      <c r="AI161" s="187">
        <v>0</v>
      </c>
      <c r="AJ161" s="199"/>
      <c r="AK161" s="200"/>
      <c r="AL161" s="200"/>
      <c r="AM161" s="200"/>
      <c r="AN161" s="200"/>
      <c r="AO161" s="201" t="s">
        <v>21</v>
      </c>
      <c r="AP161" s="200">
        <f t="shared" si="2"/>
        <v>510.6</v>
      </c>
    </row>
    <row r="162" spans="1:42" s="1" customFormat="1" ht="11.25" x14ac:dyDescent="0.2">
      <c r="A162" s="183" t="s">
        <v>339</v>
      </c>
      <c r="B162" s="184">
        <v>756.6</v>
      </c>
      <c r="C162" s="184">
        <v>901.5</v>
      </c>
      <c r="D162" s="184">
        <v>898.3</v>
      </c>
      <c r="E162" s="184">
        <v>781.99999999999989</v>
      </c>
      <c r="F162" s="184">
        <v>929.1</v>
      </c>
      <c r="G162" s="184">
        <v>958.6</v>
      </c>
      <c r="H162" s="184">
        <v>975.69999999999993</v>
      </c>
      <c r="I162" s="184">
        <v>936.6</v>
      </c>
      <c r="J162" s="184">
        <v>1008.8</v>
      </c>
      <c r="K162" s="184">
        <v>933.80000000000007</v>
      </c>
      <c r="L162" s="184">
        <v>937.1</v>
      </c>
      <c r="M162" s="184">
        <v>935.80000000000007</v>
      </c>
      <c r="N162" s="184">
        <v>924.5</v>
      </c>
      <c r="O162" s="184">
        <v>890.7</v>
      </c>
      <c r="P162" s="184">
        <v>886.6</v>
      </c>
      <c r="Q162" s="184">
        <v>852.19999999999993</v>
      </c>
      <c r="R162" s="184">
        <v>800.09999999999991</v>
      </c>
      <c r="S162" s="184">
        <v>820.8</v>
      </c>
      <c r="T162" s="184">
        <v>817.4</v>
      </c>
      <c r="U162" s="184">
        <v>831.59999999999991</v>
      </c>
      <c r="V162" s="184">
        <v>791.5</v>
      </c>
      <c r="W162" s="184">
        <v>856</v>
      </c>
      <c r="X162" s="184">
        <v>823.80000000000007</v>
      </c>
      <c r="Y162" s="184">
        <v>750</v>
      </c>
      <c r="Z162" s="184">
        <v>744.6</v>
      </c>
      <c r="AA162" s="184">
        <v>728.69999999999993</v>
      </c>
      <c r="AB162" s="184">
        <v>729.69999999999993</v>
      </c>
      <c r="AC162" s="184">
        <v>733.2</v>
      </c>
      <c r="AD162" s="184">
        <v>682.5</v>
      </c>
      <c r="AE162" s="184">
        <v>673.2</v>
      </c>
      <c r="AF162" s="184">
        <v>649.5</v>
      </c>
      <c r="AG162" s="184">
        <v>634.20000000000005</v>
      </c>
      <c r="AH162" s="208">
        <v>643.1</v>
      </c>
      <c r="AI162" s="184">
        <v>0</v>
      </c>
      <c r="AJ162" s="196"/>
      <c r="AK162" s="197"/>
      <c r="AL162" s="197"/>
      <c r="AM162" s="197"/>
      <c r="AN162" s="197"/>
      <c r="AO162" s="198" t="s">
        <v>21</v>
      </c>
      <c r="AP162" s="197">
        <f t="shared" si="2"/>
        <v>643.1</v>
      </c>
    </row>
    <row r="163" spans="1:42" s="1" customFormat="1" ht="11.25" x14ac:dyDescent="0.2">
      <c r="A163" s="186" t="s">
        <v>340</v>
      </c>
      <c r="B163" s="187">
        <v>11.6</v>
      </c>
      <c r="C163" s="187">
        <v>10.1</v>
      </c>
      <c r="D163" s="187">
        <v>13.7</v>
      </c>
      <c r="E163" s="187">
        <v>11.3</v>
      </c>
      <c r="F163" s="187">
        <v>8.6999999999999993</v>
      </c>
      <c r="G163" s="187">
        <v>7.5</v>
      </c>
      <c r="H163" s="187">
        <v>7.3</v>
      </c>
      <c r="I163" s="187">
        <v>10.1</v>
      </c>
      <c r="J163" s="187">
        <v>10.199999999999999</v>
      </c>
      <c r="K163" s="187">
        <v>6.7</v>
      </c>
      <c r="L163" s="187">
        <v>7.1</v>
      </c>
      <c r="M163" s="187">
        <v>7.2</v>
      </c>
      <c r="N163" s="187">
        <v>7</v>
      </c>
      <c r="O163" s="187">
        <v>7.2</v>
      </c>
      <c r="P163" s="187">
        <v>6.2</v>
      </c>
      <c r="Q163" s="187">
        <v>6.4</v>
      </c>
      <c r="R163" s="187">
        <v>3.6</v>
      </c>
      <c r="S163" s="187">
        <v>2.6</v>
      </c>
      <c r="T163" s="187">
        <v>2.7</v>
      </c>
      <c r="U163" s="187">
        <v>2.2000000000000002</v>
      </c>
      <c r="V163" s="187">
        <v>2.4</v>
      </c>
      <c r="W163" s="187">
        <v>3</v>
      </c>
      <c r="X163" s="187">
        <v>2.6</v>
      </c>
      <c r="Y163" s="187">
        <v>2.4</v>
      </c>
      <c r="Z163" s="187">
        <v>18.399999999999999</v>
      </c>
      <c r="AA163" s="187">
        <v>22.5</v>
      </c>
      <c r="AB163" s="187">
        <v>53.400000000000006</v>
      </c>
      <c r="AC163" s="187">
        <v>128.1</v>
      </c>
      <c r="AD163" s="187">
        <v>164.39999999999998</v>
      </c>
      <c r="AE163" s="187">
        <v>158.19999999999999</v>
      </c>
      <c r="AF163" s="187">
        <v>157.69999999999999</v>
      </c>
      <c r="AG163" s="187">
        <v>88.7</v>
      </c>
      <c r="AH163" s="209">
        <v>161.6</v>
      </c>
      <c r="AI163" s="187">
        <v>158</v>
      </c>
      <c r="AJ163" s="199"/>
      <c r="AK163" s="200"/>
      <c r="AL163" s="200"/>
      <c r="AM163" s="200"/>
      <c r="AN163" s="200"/>
      <c r="AO163" s="201" t="s">
        <v>21</v>
      </c>
      <c r="AP163" s="200">
        <f t="shared" si="2"/>
        <v>161.6</v>
      </c>
    </row>
    <row r="164" spans="1:42" s="1" customFormat="1" ht="11.25" x14ac:dyDescent="0.2">
      <c r="A164" s="183" t="s">
        <v>341</v>
      </c>
      <c r="B164" s="184">
        <v>731.7</v>
      </c>
      <c r="C164" s="184">
        <v>962.8</v>
      </c>
      <c r="D164" s="184">
        <v>1055.6000000000001</v>
      </c>
      <c r="E164" s="184">
        <v>1061.8</v>
      </c>
      <c r="F164" s="184">
        <v>1118.9000000000001</v>
      </c>
      <c r="G164" s="184">
        <v>942.99999999999989</v>
      </c>
      <c r="H164" s="184">
        <v>901.40000000000009</v>
      </c>
      <c r="I164" s="184">
        <v>807.1</v>
      </c>
      <c r="J164" s="184">
        <v>931.19999999999993</v>
      </c>
      <c r="K164" s="184">
        <v>832.6</v>
      </c>
      <c r="L164" s="184">
        <v>758.40000000000009</v>
      </c>
      <c r="M164" s="184">
        <v>869.80000000000007</v>
      </c>
      <c r="N164" s="184">
        <v>734.80000000000007</v>
      </c>
      <c r="O164" s="184">
        <v>528</v>
      </c>
      <c r="P164" s="184">
        <v>586.30000000000007</v>
      </c>
      <c r="Q164" s="184">
        <v>642.90000000000009</v>
      </c>
      <c r="R164" s="184">
        <v>487</v>
      </c>
      <c r="S164" s="184">
        <v>445.00000000000006</v>
      </c>
      <c r="T164" s="184">
        <v>351.7</v>
      </c>
      <c r="U164" s="184">
        <v>375.7</v>
      </c>
      <c r="V164" s="184">
        <v>496.20000000000005</v>
      </c>
      <c r="W164" s="184">
        <v>966.9</v>
      </c>
      <c r="X164" s="184">
        <v>601.29999999999995</v>
      </c>
      <c r="Y164" s="184">
        <v>705.5</v>
      </c>
      <c r="Z164" s="184">
        <v>679.19999999999993</v>
      </c>
      <c r="AA164" s="184">
        <v>700.09999999999991</v>
      </c>
      <c r="AB164" s="184">
        <v>825.2</v>
      </c>
      <c r="AC164" s="184">
        <v>666.6</v>
      </c>
      <c r="AD164" s="184">
        <v>569.1</v>
      </c>
      <c r="AE164" s="184">
        <v>587</v>
      </c>
      <c r="AF164" s="184">
        <v>566.79999999999995</v>
      </c>
      <c r="AG164" s="184">
        <v>460.90000000000003</v>
      </c>
      <c r="AH164" s="208">
        <v>477.3</v>
      </c>
      <c r="AI164" s="184">
        <v>0</v>
      </c>
      <c r="AJ164" s="196"/>
      <c r="AK164" s="197"/>
      <c r="AL164" s="197"/>
      <c r="AM164" s="197"/>
      <c r="AN164" s="197"/>
      <c r="AO164" s="198" t="s">
        <v>21</v>
      </c>
      <c r="AP164" s="197">
        <f t="shared" si="2"/>
        <v>477.3</v>
      </c>
    </row>
    <row r="165" spans="1:42" s="1" customFormat="1" ht="11.25" x14ac:dyDescent="0.2">
      <c r="A165" s="186" t="s">
        <v>342</v>
      </c>
      <c r="B165" s="187">
        <v>519.80000000000007</v>
      </c>
      <c r="C165" s="187">
        <v>529.90000000000009</v>
      </c>
      <c r="D165" s="187">
        <v>527.90000000000009</v>
      </c>
      <c r="E165" s="187">
        <v>512</v>
      </c>
      <c r="F165" s="187">
        <v>493.7</v>
      </c>
      <c r="G165" s="187">
        <v>476</v>
      </c>
      <c r="H165" s="187">
        <v>491.90000000000003</v>
      </c>
      <c r="I165" s="187">
        <v>504.29999999999995</v>
      </c>
      <c r="J165" s="187">
        <v>522.6</v>
      </c>
      <c r="K165" s="187">
        <v>487</v>
      </c>
      <c r="L165" s="187">
        <v>506.1</v>
      </c>
      <c r="M165" s="187">
        <v>512.9</v>
      </c>
      <c r="N165" s="187">
        <v>495.6</v>
      </c>
      <c r="O165" s="187">
        <v>489</v>
      </c>
      <c r="P165" s="187">
        <v>453.70000000000005</v>
      </c>
      <c r="Q165" s="187">
        <v>489.1</v>
      </c>
      <c r="R165" s="187">
        <v>495.6</v>
      </c>
      <c r="S165" s="187">
        <v>491.8</v>
      </c>
      <c r="T165" s="187">
        <v>470.7</v>
      </c>
      <c r="U165" s="187">
        <v>489.8</v>
      </c>
      <c r="V165" s="187">
        <v>489.59999999999997</v>
      </c>
      <c r="W165" s="187">
        <v>419.20000000000005</v>
      </c>
      <c r="X165" s="187">
        <v>417.20000000000005</v>
      </c>
      <c r="Y165" s="187">
        <v>439.70000000000005</v>
      </c>
      <c r="Z165" s="187">
        <v>458.4</v>
      </c>
      <c r="AA165" s="187">
        <v>453.50000000000006</v>
      </c>
      <c r="AB165" s="187">
        <v>444.6</v>
      </c>
      <c r="AC165" s="187">
        <v>435.70000000000005</v>
      </c>
      <c r="AD165" s="187">
        <v>456.8</v>
      </c>
      <c r="AE165" s="187">
        <v>426.7</v>
      </c>
      <c r="AF165" s="187">
        <v>412.2</v>
      </c>
      <c r="AG165" s="187">
        <v>408.09999999999997</v>
      </c>
      <c r="AH165" s="209">
        <v>387.1</v>
      </c>
      <c r="AI165" s="187">
        <v>0</v>
      </c>
      <c r="AJ165" s="199"/>
      <c r="AK165" s="200"/>
      <c r="AL165" s="200"/>
      <c r="AM165" s="200"/>
      <c r="AN165" s="200"/>
      <c r="AO165" s="201" t="s">
        <v>21</v>
      </c>
      <c r="AP165" s="200">
        <f t="shared" si="2"/>
        <v>387.1</v>
      </c>
    </row>
    <row r="166" spans="1:42" s="1" customFormat="1" ht="11.25" x14ac:dyDescent="0.2">
      <c r="A166" s="183" t="s">
        <v>343</v>
      </c>
      <c r="B166" s="184">
        <v>768.09999999999991</v>
      </c>
      <c r="C166" s="184">
        <v>752.39999999999986</v>
      </c>
      <c r="D166" s="184">
        <v>755.3</v>
      </c>
      <c r="E166" s="184">
        <v>755.39999999999986</v>
      </c>
      <c r="F166" s="184">
        <v>754.89999999999986</v>
      </c>
      <c r="G166" s="184">
        <v>750.49999999999989</v>
      </c>
      <c r="H166" s="184">
        <v>748.09999999999991</v>
      </c>
      <c r="I166" s="184">
        <v>750.09999999999991</v>
      </c>
      <c r="J166" s="184">
        <v>758.8</v>
      </c>
      <c r="K166" s="184">
        <v>746.4</v>
      </c>
      <c r="L166" s="184">
        <v>750.6</v>
      </c>
      <c r="M166" s="184">
        <v>712.00000000000011</v>
      </c>
      <c r="N166" s="184">
        <v>300.90000000000003</v>
      </c>
      <c r="O166" s="184">
        <v>364.8</v>
      </c>
      <c r="P166" s="184">
        <v>371.90000000000003</v>
      </c>
      <c r="Q166" s="184">
        <v>355.8</v>
      </c>
      <c r="R166" s="184">
        <v>372.00000000000006</v>
      </c>
      <c r="S166" s="184">
        <v>387.2</v>
      </c>
      <c r="T166" s="184">
        <v>406.7</v>
      </c>
      <c r="U166" s="184">
        <v>405.5</v>
      </c>
      <c r="V166" s="184">
        <v>363.90000000000003</v>
      </c>
      <c r="W166" s="184">
        <v>344.6</v>
      </c>
      <c r="X166" s="184">
        <v>379.5</v>
      </c>
      <c r="Y166" s="184">
        <v>405.90000000000003</v>
      </c>
      <c r="Z166" s="184">
        <v>416.9</v>
      </c>
      <c r="AA166" s="184">
        <v>407.8</v>
      </c>
      <c r="AB166" s="184">
        <v>420.00000000000006</v>
      </c>
      <c r="AC166" s="184">
        <v>612.4</v>
      </c>
      <c r="AD166" s="184">
        <v>630.39999999999986</v>
      </c>
      <c r="AE166" s="184">
        <v>636.69999999999993</v>
      </c>
      <c r="AF166" s="184">
        <v>611.69999999999993</v>
      </c>
      <c r="AG166" s="184">
        <v>616.19999999999993</v>
      </c>
      <c r="AH166" s="208">
        <v>617.4</v>
      </c>
      <c r="AI166" s="184">
        <v>0</v>
      </c>
      <c r="AJ166" s="196"/>
      <c r="AK166" s="197"/>
      <c r="AL166" s="197"/>
      <c r="AM166" s="197"/>
      <c r="AN166" s="197"/>
      <c r="AO166" s="198" t="s">
        <v>21</v>
      </c>
      <c r="AP166" s="197">
        <f t="shared" si="2"/>
        <v>617.4</v>
      </c>
    </row>
    <row r="167" spans="1:42" s="1" customFormat="1" ht="11.25" x14ac:dyDescent="0.2">
      <c r="A167" s="186" t="s">
        <v>344</v>
      </c>
      <c r="B167" s="187">
        <v>358.69999999999993</v>
      </c>
      <c r="C167" s="187">
        <v>374</v>
      </c>
      <c r="D167" s="187">
        <v>377.79999999999995</v>
      </c>
      <c r="E167" s="187">
        <v>380.2</v>
      </c>
      <c r="F167" s="187">
        <v>318.10000000000002</v>
      </c>
      <c r="G167" s="187">
        <v>327.90000000000003</v>
      </c>
      <c r="H167" s="187">
        <v>304.10000000000002</v>
      </c>
      <c r="I167" s="187">
        <v>328.20000000000005</v>
      </c>
      <c r="J167" s="187">
        <v>319.5</v>
      </c>
      <c r="K167" s="187">
        <v>304.60000000000002</v>
      </c>
      <c r="L167" s="187">
        <v>393.79999999999995</v>
      </c>
      <c r="M167" s="187">
        <v>431.29999999999995</v>
      </c>
      <c r="N167" s="187">
        <v>441.79999999999995</v>
      </c>
      <c r="O167" s="187">
        <v>461.9</v>
      </c>
      <c r="P167" s="187">
        <v>486.9</v>
      </c>
      <c r="Q167" s="187">
        <v>453.8</v>
      </c>
      <c r="R167" s="187">
        <v>394.09999999999997</v>
      </c>
      <c r="S167" s="187">
        <v>342.20000000000005</v>
      </c>
      <c r="T167" s="187">
        <v>324.20000000000005</v>
      </c>
      <c r="U167" s="187">
        <v>336.40000000000003</v>
      </c>
      <c r="V167" s="187">
        <v>339</v>
      </c>
      <c r="W167" s="187">
        <v>345.9</v>
      </c>
      <c r="X167" s="187">
        <v>327.70000000000005</v>
      </c>
      <c r="Y167" s="187">
        <v>328.7</v>
      </c>
      <c r="Z167" s="187">
        <v>373.7</v>
      </c>
      <c r="AA167" s="187">
        <v>367.8</v>
      </c>
      <c r="AB167" s="187">
        <v>376.1</v>
      </c>
      <c r="AC167" s="187">
        <v>381.2</v>
      </c>
      <c r="AD167" s="187">
        <v>427.4</v>
      </c>
      <c r="AE167" s="187">
        <v>376.90000000000003</v>
      </c>
      <c r="AF167" s="187">
        <v>322.8</v>
      </c>
      <c r="AG167" s="187">
        <v>307.90000000000003</v>
      </c>
      <c r="AH167" s="209">
        <v>312.49999999999994</v>
      </c>
      <c r="AI167" s="187">
        <v>0</v>
      </c>
      <c r="AJ167" s="199"/>
      <c r="AK167" s="200"/>
      <c r="AL167" s="200"/>
      <c r="AM167" s="200"/>
      <c r="AN167" s="200"/>
      <c r="AO167" s="201" t="s">
        <v>21</v>
      </c>
      <c r="AP167" s="200">
        <f t="shared" si="2"/>
        <v>312.5</v>
      </c>
    </row>
    <row r="168" spans="1:42" s="1" customFormat="1" ht="11.25" x14ac:dyDescent="0.2">
      <c r="A168" s="183" t="s">
        <v>345</v>
      </c>
      <c r="B168" s="184">
        <v>505.40000000000003</v>
      </c>
      <c r="C168" s="184">
        <v>498.3</v>
      </c>
      <c r="D168" s="184">
        <v>513.4</v>
      </c>
      <c r="E168" s="184">
        <v>505.90000000000003</v>
      </c>
      <c r="F168" s="184">
        <v>502.6</v>
      </c>
      <c r="G168" s="184">
        <v>500.90000000000003</v>
      </c>
      <c r="H168" s="184">
        <v>503.3</v>
      </c>
      <c r="I168" s="184">
        <v>548</v>
      </c>
      <c r="J168" s="184">
        <v>550.4</v>
      </c>
      <c r="K168" s="184">
        <v>535.19999999999993</v>
      </c>
      <c r="L168" s="184">
        <v>523.4</v>
      </c>
      <c r="M168" s="184">
        <v>548.79999999999995</v>
      </c>
      <c r="N168" s="184">
        <v>494</v>
      </c>
      <c r="O168" s="184">
        <v>496.3</v>
      </c>
      <c r="P168" s="184">
        <v>491.3</v>
      </c>
      <c r="Q168" s="184">
        <v>486.9</v>
      </c>
      <c r="R168" s="184">
        <v>468.29999999999995</v>
      </c>
      <c r="S168" s="184">
        <v>473.2</v>
      </c>
      <c r="T168" s="184">
        <v>457.7</v>
      </c>
      <c r="U168" s="184">
        <v>434.29999999999995</v>
      </c>
      <c r="V168" s="184">
        <v>440.9</v>
      </c>
      <c r="W168" s="184">
        <v>421</v>
      </c>
      <c r="X168" s="184">
        <v>406.9</v>
      </c>
      <c r="Y168" s="184">
        <v>407</v>
      </c>
      <c r="Z168" s="184">
        <v>407.09999999999997</v>
      </c>
      <c r="AA168" s="184">
        <v>386</v>
      </c>
      <c r="AB168" s="184">
        <v>367.9</v>
      </c>
      <c r="AC168" s="184">
        <v>356</v>
      </c>
      <c r="AD168" s="184">
        <v>343.09999999999997</v>
      </c>
      <c r="AE168" s="184">
        <v>324.8</v>
      </c>
      <c r="AF168" s="184">
        <v>298.79999999999995</v>
      </c>
      <c r="AG168" s="184">
        <v>312.8</v>
      </c>
      <c r="AH168" s="208">
        <v>294.39999999999998</v>
      </c>
      <c r="AI168" s="184">
        <v>0</v>
      </c>
      <c r="AJ168" s="196"/>
      <c r="AK168" s="197"/>
      <c r="AL168" s="197"/>
      <c r="AM168" s="197"/>
      <c r="AN168" s="197"/>
      <c r="AO168" s="198" t="s">
        <v>21</v>
      </c>
      <c r="AP168" s="197">
        <f t="shared" si="2"/>
        <v>294.39999999999998</v>
      </c>
    </row>
    <row r="169" spans="1:42" s="1" customFormat="1" ht="11.25" x14ac:dyDescent="0.2">
      <c r="A169" s="186" t="s">
        <v>346</v>
      </c>
      <c r="B169" s="187">
        <v>644.6</v>
      </c>
      <c r="C169" s="187">
        <v>652</v>
      </c>
      <c r="D169" s="187">
        <v>662.9</v>
      </c>
      <c r="E169" s="187">
        <v>674.09999999999991</v>
      </c>
      <c r="F169" s="187">
        <v>675.3</v>
      </c>
      <c r="G169" s="187">
        <v>676.99999999999989</v>
      </c>
      <c r="H169" s="187">
        <v>697.09999999999991</v>
      </c>
      <c r="I169" s="187">
        <v>680.9</v>
      </c>
      <c r="J169" s="187">
        <v>672.09999999999991</v>
      </c>
      <c r="K169" s="187">
        <v>667.59999999999991</v>
      </c>
      <c r="L169" s="187">
        <v>672.4</v>
      </c>
      <c r="M169" s="187">
        <v>671.4</v>
      </c>
      <c r="N169" s="187">
        <v>680.69999999999993</v>
      </c>
      <c r="O169" s="187">
        <v>695.6</v>
      </c>
      <c r="P169" s="187">
        <v>691.8</v>
      </c>
      <c r="Q169" s="187">
        <v>681.8</v>
      </c>
      <c r="R169" s="187">
        <v>687.1</v>
      </c>
      <c r="S169" s="187">
        <v>683.6</v>
      </c>
      <c r="T169" s="187">
        <v>676.3</v>
      </c>
      <c r="U169" s="187">
        <v>676.1</v>
      </c>
      <c r="V169" s="187">
        <v>663.9</v>
      </c>
      <c r="W169" s="187">
        <v>683.5</v>
      </c>
      <c r="X169" s="187">
        <v>684.9</v>
      </c>
      <c r="Y169" s="187">
        <v>674.1</v>
      </c>
      <c r="Z169" s="187">
        <v>656.5</v>
      </c>
      <c r="AA169" s="187">
        <v>633.4</v>
      </c>
      <c r="AB169" s="187">
        <v>619.29999999999995</v>
      </c>
      <c r="AC169" s="187">
        <v>615.19999999999993</v>
      </c>
      <c r="AD169" s="187">
        <v>616.69999999999993</v>
      </c>
      <c r="AE169" s="187">
        <v>604.9</v>
      </c>
      <c r="AF169" s="187">
        <v>593.5</v>
      </c>
      <c r="AG169" s="187">
        <v>590</v>
      </c>
      <c r="AH169" s="209">
        <v>582.4</v>
      </c>
      <c r="AI169" s="187">
        <v>0</v>
      </c>
      <c r="AJ169" s="199"/>
      <c r="AK169" s="200"/>
      <c r="AL169" s="200"/>
      <c r="AM169" s="200"/>
      <c r="AN169" s="200"/>
      <c r="AO169" s="201" t="s">
        <v>21</v>
      </c>
      <c r="AP169" s="200">
        <f t="shared" si="2"/>
        <v>582.4</v>
      </c>
    </row>
    <row r="170" spans="1:42" s="1" customFormat="1" ht="11.25" x14ac:dyDescent="0.2">
      <c r="A170" s="183" t="s">
        <v>347</v>
      </c>
      <c r="B170" s="184">
        <v>479</v>
      </c>
      <c r="C170" s="184">
        <v>480.9</v>
      </c>
      <c r="D170" s="184">
        <v>470.09999999999997</v>
      </c>
      <c r="E170" s="184">
        <v>435.4</v>
      </c>
      <c r="F170" s="184">
        <v>433</v>
      </c>
      <c r="G170" s="184">
        <v>427.4</v>
      </c>
      <c r="H170" s="184">
        <v>437.2</v>
      </c>
      <c r="I170" s="184">
        <v>418.9</v>
      </c>
      <c r="J170" s="184">
        <v>415.59999999999997</v>
      </c>
      <c r="K170" s="184">
        <v>402.5</v>
      </c>
      <c r="L170" s="184">
        <v>396.4</v>
      </c>
      <c r="M170" s="184">
        <v>396</v>
      </c>
      <c r="N170" s="184">
        <v>401.29999999999995</v>
      </c>
      <c r="O170" s="184">
        <v>406.29999999999995</v>
      </c>
      <c r="P170" s="184">
        <v>391.8</v>
      </c>
      <c r="Q170" s="184">
        <v>396.5</v>
      </c>
      <c r="R170" s="184">
        <v>403.2</v>
      </c>
      <c r="S170" s="184">
        <v>401.79999999999995</v>
      </c>
      <c r="T170" s="184">
        <v>384</v>
      </c>
      <c r="U170" s="184">
        <v>366.09999999999997</v>
      </c>
      <c r="V170" s="184">
        <v>362.2</v>
      </c>
      <c r="W170" s="184">
        <v>373.6</v>
      </c>
      <c r="X170" s="184">
        <v>369.8</v>
      </c>
      <c r="Y170" s="184">
        <v>358.3</v>
      </c>
      <c r="Z170" s="184">
        <v>333.29999999999995</v>
      </c>
      <c r="AA170" s="184">
        <v>329.5</v>
      </c>
      <c r="AB170" s="184">
        <v>311.8</v>
      </c>
      <c r="AC170" s="184">
        <v>305.3</v>
      </c>
      <c r="AD170" s="184">
        <v>297.09999999999997</v>
      </c>
      <c r="AE170" s="184">
        <v>277.2</v>
      </c>
      <c r="AF170" s="184">
        <v>254.1</v>
      </c>
      <c r="AG170" s="184">
        <v>261.59999999999997</v>
      </c>
      <c r="AH170" s="208">
        <v>267.2</v>
      </c>
      <c r="AI170" s="184">
        <v>0</v>
      </c>
      <c r="AJ170" s="196"/>
      <c r="AK170" s="197"/>
      <c r="AL170" s="197"/>
      <c r="AM170" s="197"/>
      <c r="AN170" s="197"/>
      <c r="AO170" s="198" t="s">
        <v>21</v>
      </c>
      <c r="AP170" s="197">
        <f t="shared" si="2"/>
        <v>267.2</v>
      </c>
    </row>
    <row r="171" spans="1:42" s="1" customFormat="1" ht="11.25" x14ac:dyDescent="0.2">
      <c r="A171" s="186" t="s">
        <v>348</v>
      </c>
      <c r="B171" s="187">
        <v>709.1</v>
      </c>
      <c r="C171" s="187">
        <v>712.30000000000007</v>
      </c>
      <c r="D171" s="187">
        <v>725.40000000000009</v>
      </c>
      <c r="E171" s="187">
        <v>705.40000000000009</v>
      </c>
      <c r="F171" s="187">
        <v>697</v>
      </c>
      <c r="G171" s="187">
        <v>700.2</v>
      </c>
      <c r="H171" s="187">
        <v>717.40000000000009</v>
      </c>
      <c r="I171" s="187">
        <v>729.80000000000007</v>
      </c>
      <c r="J171" s="187">
        <v>765.1</v>
      </c>
      <c r="K171" s="187">
        <v>760.90000000000009</v>
      </c>
      <c r="L171" s="187">
        <v>747.50000000000011</v>
      </c>
      <c r="M171" s="187">
        <v>741.7</v>
      </c>
      <c r="N171" s="187">
        <v>788.2</v>
      </c>
      <c r="O171" s="187">
        <v>755.00000000000011</v>
      </c>
      <c r="P171" s="187">
        <v>761.2</v>
      </c>
      <c r="Q171" s="187">
        <v>780.1</v>
      </c>
      <c r="R171" s="187">
        <v>778.7</v>
      </c>
      <c r="S171" s="187">
        <v>766.80000000000007</v>
      </c>
      <c r="T171" s="187">
        <v>769.8</v>
      </c>
      <c r="U171" s="187">
        <v>785.80000000000007</v>
      </c>
      <c r="V171" s="187">
        <v>762.90000000000009</v>
      </c>
      <c r="W171" s="187">
        <v>731</v>
      </c>
      <c r="X171" s="187">
        <v>741.80000000000007</v>
      </c>
      <c r="Y171" s="187">
        <v>707.1</v>
      </c>
      <c r="Z171" s="187">
        <v>674.40000000000009</v>
      </c>
      <c r="AA171" s="187">
        <v>691.7</v>
      </c>
      <c r="AB171" s="187">
        <v>692.40000000000009</v>
      </c>
      <c r="AC171" s="187">
        <v>679.40000000000009</v>
      </c>
      <c r="AD171" s="187">
        <v>647.20000000000005</v>
      </c>
      <c r="AE171" s="187">
        <v>629.5</v>
      </c>
      <c r="AF171" s="187">
        <v>601.79999999999995</v>
      </c>
      <c r="AG171" s="187">
        <v>577.1</v>
      </c>
      <c r="AH171" s="209">
        <v>537.50000000000011</v>
      </c>
      <c r="AI171" s="187">
        <v>0</v>
      </c>
      <c r="AJ171" s="199"/>
      <c r="AK171" s="200"/>
      <c r="AL171" s="200"/>
      <c r="AM171" s="200"/>
      <c r="AN171" s="200"/>
      <c r="AO171" s="201" t="s">
        <v>21</v>
      </c>
      <c r="AP171" s="200">
        <f t="shared" si="2"/>
        <v>537.5</v>
      </c>
    </row>
    <row r="172" spans="1:42" s="1" customFormat="1" ht="11.25" x14ac:dyDescent="0.2">
      <c r="A172" s="183" t="s">
        <v>349</v>
      </c>
      <c r="B172" s="184">
        <v>589.59999999999991</v>
      </c>
      <c r="C172" s="184">
        <v>601.09999999999991</v>
      </c>
      <c r="D172" s="184">
        <v>609.4</v>
      </c>
      <c r="E172" s="184">
        <v>608.6</v>
      </c>
      <c r="F172" s="184">
        <v>611.19999999999993</v>
      </c>
      <c r="G172" s="184">
        <v>618.70000000000005</v>
      </c>
      <c r="H172" s="184">
        <v>646.09999999999991</v>
      </c>
      <c r="I172" s="184">
        <v>629.1</v>
      </c>
      <c r="J172" s="184">
        <v>630.6</v>
      </c>
      <c r="K172" s="184">
        <v>620.4</v>
      </c>
      <c r="L172" s="184">
        <v>620</v>
      </c>
      <c r="M172" s="184">
        <v>621.1</v>
      </c>
      <c r="N172" s="184">
        <v>626.99999999999989</v>
      </c>
      <c r="O172" s="184">
        <v>641.79999999999995</v>
      </c>
      <c r="P172" s="184">
        <v>640.29999999999995</v>
      </c>
      <c r="Q172" s="184">
        <v>636.79999999999995</v>
      </c>
      <c r="R172" s="184">
        <v>645.09999999999991</v>
      </c>
      <c r="S172" s="184">
        <v>635.9</v>
      </c>
      <c r="T172" s="184">
        <v>632.79999999999995</v>
      </c>
      <c r="U172" s="184">
        <v>629.19999999999993</v>
      </c>
      <c r="V172" s="184">
        <v>619.79999999999995</v>
      </c>
      <c r="W172" s="184">
        <v>632.4</v>
      </c>
      <c r="X172" s="184">
        <v>630</v>
      </c>
      <c r="Y172" s="184">
        <v>623.9</v>
      </c>
      <c r="Z172" s="184">
        <v>608.99999999999989</v>
      </c>
      <c r="AA172" s="184">
        <v>589.79999999999995</v>
      </c>
      <c r="AB172" s="184">
        <v>574.49999999999989</v>
      </c>
      <c r="AC172" s="184">
        <v>571.79999999999995</v>
      </c>
      <c r="AD172" s="184">
        <v>574.99999999999989</v>
      </c>
      <c r="AE172" s="184">
        <v>568.39999999999986</v>
      </c>
      <c r="AF172" s="184">
        <v>555.99999999999989</v>
      </c>
      <c r="AG172" s="184">
        <v>555.69999999999993</v>
      </c>
      <c r="AH172" s="208">
        <v>549.6</v>
      </c>
      <c r="AI172" s="184">
        <v>0</v>
      </c>
      <c r="AJ172" s="196"/>
      <c r="AK172" s="197"/>
      <c r="AL172" s="197"/>
      <c r="AM172" s="197"/>
      <c r="AN172" s="197"/>
      <c r="AO172" s="198" t="s">
        <v>21</v>
      </c>
      <c r="AP172" s="197">
        <f t="shared" si="2"/>
        <v>549.6</v>
      </c>
    </row>
    <row r="173" spans="1:42" s="1" customFormat="1" ht="11.25" x14ac:dyDescent="0.2">
      <c r="A173" s="186" t="s">
        <v>350</v>
      </c>
      <c r="B173" s="187">
        <v>510.1</v>
      </c>
      <c r="C173" s="187">
        <v>505.7</v>
      </c>
      <c r="D173" s="187">
        <v>511.6</v>
      </c>
      <c r="E173" s="187">
        <v>497.7</v>
      </c>
      <c r="F173" s="187">
        <v>498.29999999999995</v>
      </c>
      <c r="G173" s="187">
        <v>493.59999999999997</v>
      </c>
      <c r="H173" s="187">
        <v>494.79999999999995</v>
      </c>
      <c r="I173" s="187">
        <v>515.69999999999993</v>
      </c>
      <c r="J173" s="187">
        <v>513.79999999999995</v>
      </c>
      <c r="K173" s="187">
        <v>502.9</v>
      </c>
      <c r="L173" s="187">
        <v>496.29999999999995</v>
      </c>
      <c r="M173" s="187">
        <v>508.09999999999997</v>
      </c>
      <c r="N173" s="187">
        <v>483.7</v>
      </c>
      <c r="O173" s="187">
        <v>486.49999999999994</v>
      </c>
      <c r="P173" s="187">
        <v>479.8</v>
      </c>
      <c r="Q173" s="187">
        <v>477.2</v>
      </c>
      <c r="R173" s="187">
        <v>467.3</v>
      </c>
      <c r="S173" s="187">
        <v>475.8</v>
      </c>
      <c r="T173" s="187">
        <v>459</v>
      </c>
      <c r="U173" s="187">
        <v>443.5</v>
      </c>
      <c r="V173" s="187">
        <v>444</v>
      </c>
      <c r="W173" s="187">
        <v>442.79999999999995</v>
      </c>
      <c r="X173" s="187">
        <v>437.8</v>
      </c>
      <c r="Y173" s="187">
        <v>431.3</v>
      </c>
      <c r="Z173" s="187">
        <v>423.50000000000006</v>
      </c>
      <c r="AA173" s="187">
        <v>406.5</v>
      </c>
      <c r="AB173" s="187">
        <v>392.8</v>
      </c>
      <c r="AC173" s="187">
        <v>385.09999999999997</v>
      </c>
      <c r="AD173" s="187">
        <v>370.90000000000003</v>
      </c>
      <c r="AE173" s="187">
        <v>346.79999999999995</v>
      </c>
      <c r="AF173" s="187">
        <v>322.10000000000002</v>
      </c>
      <c r="AG173" s="187">
        <v>330.8</v>
      </c>
      <c r="AH173" s="209">
        <v>324.8</v>
      </c>
      <c r="AI173" s="187">
        <v>299.3</v>
      </c>
      <c r="AJ173" s="199"/>
      <c r="AK173" s="200"/>
      <c r="AL173" s="200"/>
      <c r="AM173" s="200"/>
      <c r="AN173" s="200"/>
      <c r="AO173" s="201" t="s">
        <v>21</v>
      </c>
      <c r="AP173" s="200">
        <f t="shared" si="2"/>
        <v>324.8</v>
      </c>
    </row>
    <row r="174" spans="1:42" s="1" customFormat="1" ht="11.25" x14ac:dyDescent="0.2">
      <c r="A174" s="183" t="s">
        <v>351</v>
      </c>
      <c r="B174" s="184">
        <v>545.79999999999995</v>
      </c>
      <c r="C174" s="184">
        <v>543.79999999999995</v>
      </c>
      <c r="D174" s="184">
        <v>551.79999999999995</v>
      </c>
      <c r="E174" s="184">
        <v>545.70000000000005</v>
      </c>
      <c r="F174" s="184">
        <v>542.90000000000009</v>
      </c>
      <c r="G174" s="184">
        <v>544.9</v>
      </c>
      <c r="H174" s="184">
        <v>551.9</v>
      </c>
      <c r="I174" s="184">
        <v>562.5</v>
      </c>
      <c r="J174" s="184">
        <v>563.29999999999995</v>
      </c>
      <c r="K174" s="184">
        <v>554.4</v>
      </c>
      <c r="L174" s="184">
        <v>548.90000000000009</v>
      </c>
      <c r="M174" s="184">
        <v>558.50000000000011</v>
      </c>
      <c r="N174" s="184">
        <v>544.40000000000009</v>
      </c>
      <c r="O174" s="184">
        <v>556.30000000000007</v>
      </c>
      <c r="P174" s="184">
        <v>553.80000000000007</v>
      </c>
      <c r="Q174" s="184">
        <v>550.90000000000009</v>
      </c>
      <c r="R174" s="184">
        <v>549.60000000000014</v>
      </c>
      <c r="S174" s="184">
        <v>556.1</v>
      </c>
      <c r="T174" s="184">
        <v>544.00000000000011</v>
      </c>
      <c r="U174" s="184">
        <v>538.60000000000014</v>
      </c>
      <c r="V174" s="184">
        <v>536.29999999999995</v>
      </c>
      <c r="W174" s="184">
        <v>545.1</v>
      </c>
      <c r="X174" s="184">
        <v>544.79999999999995</v>
      </c>
      <c r="Y174" s="184">
        <v>540.49999999999989</v>
      </c>
      <c r="Z174" s="184">
        <v>532.29999999999995</v>
      </c>
      <c r="AA174" s="184">
        <v>510.40000000000003</v>
      </c>
      <c r="AB174" s="184">
        <v>496.90000000000003</v>
      </c>
      <c r="AC174" s="184">
        <v>493.3</v>
      </c>
      <c r="AD174" s="184">
        <v>491.20000000000005</v>
      </c>
      <c r="AE174" s="184">
        <v>476.2</v>
      </c>
      <c r="AF174" s="184">
        <v>460.6</v>
      </c>
      <c r="AG174" s="184">
        <v>469</v>
      </c>
      <c r="AH174" s="208">
        <v>463.8</v>
      </c>
      <c r="AI174" s="184">
        <v>0</v>
      </c>
      <c r="AJ174" s="196"/>
      <c r="AK174" s="197"/>
      <c r="AL174" s="197"/>
      <c r="AM174" s="197"/>
      <c r="AN174" s="197"/>
      <c r="AO174" s="198" t="s">
        <v>21</v>
      </c>
      <c r="AP174" s="197">
        <f t="shared" si="2"/>
        <v>463.8</v>
      </c>
    </row>
    <row r="175" spans="1:42" s="1" customFormat="1" ht="11.25" x14ac:dyDescent="0.2">
      <c r="A175" s="186" t="s">
        <v>352</v>
      </c>
      <c r="B175" s="187">
        <v>506.4</v>
      </c>
      <c r="C175" s="187">
        <v>498.49999999999994</v>
      </c>
      <c r="D175" s="187">
        <v>488.79999999999995</v>
      </c>
      <c r="E175" s="187">
        <v>464.3</v>
      </c>
      <c r="F175" s="187">
        <v>459.6</v>
      </c>
      <c r="G175" s="187">
        <v>455.09999999999997</v>
      </c>
      <c r="H175" s="187">
        <v>446.79999999999995</v>
      </c>
      <c r="I175" s="187">
        <v>430.5</v>
      </c>
      <c r="J175" s="187">
        <v>424.6</v>
      </c>
      <c r="K175" s="187">
        <v>412.2</v>
      </c>
      <c r="L175" s="187">
        <v>412.59999999999997</v>
      </c>
      <c r="M175" s="187">
        <v>409.2</v>
      </c>
      <c r="N175" s="187">
        <v>413.5</v>
      </c>
      <c r="O175" s="187">
        <v>413.09999999999997</v>
      </c>
      <c r="P175" s="187">
        <v>399.9</v>
      </c>
      <c r="Q175" s="187">
        <v>398.09999999999997</v>
      </c>
      <c r="R175" s="187">
        <v>399.9</v>
      </c>
      <c r="S175" s="187">
        <v>406.4</v>
      </c>
      <c r="T175" s="187">
        <v>381.2</v>
      </c>
      <c r="U175" s="187">
        <v>363.9</v>
      </c>
      <c r="V175" s="187">
        <v>353.40000000000003</v>
      </c>
      <c r="W175" s="187">
        <v>357</v>
      </c>
      <c r="X175" s="187">
        <v>357.6</v>
      </c>
      <c r="Y175" s="187">
        <v>338.4</v>
      </c>
      <c r="Z175" s="187">
        <v>323.89999999999998</v>
      </c>
      <c r="AA175" s="187">
        <v>317</v>
      </c>
      <c r="AB175" s="187">
        <v>301.2</v>
      </c>
      <c r="AC175" s="187">
        <v>296.3</v>
      </c>
      <c r="AD175" s="187">
        <v>279.2</v>
      </c>
      <c r="AE175" s="187">
        <v>245.8</v>
      </c>
      <c r="AF175" s="187">
        <v>218.70000000000002</v>
      </c>
      <c r="AG175" s="187">
        <v>231.60000000000002</v>
      </c>
      <c r="AH175" s="209">
        <v>243.9</v>
      </c>
      <c r="AI175" s="187">
        <v>51.6</v>
      </c>
      <c r="AJ175" s="199"/>
      <c r="AK175" s="200"/>
      <c r="AL175" s="200"/>
      <c r="AM175" s="200"/>
      <c r="AN175" s="200"/>
      <c r="AO175" s="201" t="s">
        <v>21</v>
      </c>
      <c r="AP175" s="200">
        <f t="shared" si="2"/>
        <v>243.9</v>
      </c>
    </row>
    <row r="176" spans="1:42" s="1" customFormat="1" ht="11.25" x14ac:dyDescent="0.2">
      <c r="A176" s="183" t="s">
        <v>353</v>
      </c>
      <c r="B176" s="184">
        <v>480</v>
      </c>
      <c r="C176" s="184">
        <v>473.4</v>
      </c>
      <c r="D176" s="184">
        <v>463.1</v>
      </c>
      <c r="E176" s="184">
        <v>445.9</v>
      </c>
      <c r="F176" s="184">
        <v>445.09999999999997</v>
      </c>
      <c r="G176" s="184">
        <v>443.29999999999995</v>
      </c>
      <c r="H176" s="184">
        <v>435.4</v>
      </c>
      <c r="I176" s="184">
        <v>421.7</v>
      </c>
      <c r="J176" s="184">
        <v>415.6</v>
      </c>
      <c r="K176" s="184">
        <v>405.7</v>
      </c>
      <c r="L176" s="184">
        <v>402.9</v>
      </c>
      <c r="M176" s="184">
        <v>397.2</v>
      </c>
      <c r="N176" s="184">
        <v>404.3</v>
      </c>
      <c r="O176" s="184">
        <v>400.7</v>
      </c>
      <c r="P176" s="184">
        <v>385.7</v>
      </c>
      <c r="Q176" s="184">
        <v>383.7</v>
      </c>
      <c r="R176" s="184">
        <v>382.79999999999995</v>
      </c>
      <c r="S176" s="184">
        <v>391.59999999999997</v>
      </c>
      <c r="T176" s="184">
        <v>365.79999999999995</v>
      </c>
      <c r="U176" s="184">
        <v>352.59999999999997</v>
      </c>
      <c r="V176" s="184">
        <v>340.5</v>
      </c>
      <c r="W176" s="184">
        <v>346.4</v>
      </c>
      <c r="X176" s="184">
        <v>341.4</v>
      </c>
      <c r="Y176" s="184">
        <v>323.59999999999997</v>
      </c>
      <c r="Z176" s="184">
        <v>313.20000000000005</v>
      </c>
      <c r="AA176" s="184">
        <v>313.10000000000002</v>
      </c>
      <c r="AB176" s="184">
        <v>303.59999999999997</v>
      </c>
      <c r="AC176" s="184">
        <v>301.5</v>
      </c>
      <c r="AD176" s="184">
        <v>284.5</v>
      </c>
      <c r="AE176" s="184">
        <v>249.9</v>
      </c>
      <c r="AF176" s="184">
        <v>222</v>
      </c>
      <c r="AG176" s="184">
        <v>234.29999999999998</v>
      </c>
      <c r="AH176" s="208">
        <v>249.39999999999998</v>
      </c>
      <c r="AI176" s="184">
        <v>51.6</v>
      </c>
      <c r="AJ176" s="196"/>
      <c r="AK176" s="197"/>
      <c r="AL176" s="197"/>
      <c r="AM176" s="197"/>
      <c r="AN176" s="197"/>
      <c r="AO176" s="198" t="s">
        <v>21</v>
      </c>
      <c r="AP176" s="197">
        <f t="shared" si="2"/>
        <v>249.4</v>
      </c>
    </row>
    <row r="177" spans="1:42" s="1" customFormat="1" ht="11.25" x14ac:dyDescent="0.2">
      <c r="A177" s="186" t="s">
        <v>354</v>
      </c>
      <c r="B177" s="187">
        <v>482.9</v>
      </c>
      <c r="C177" s="187">
        <v>500.9</v>
      </c>
      <c r="D177" s="187">
        <v>490.5</v>
      </c>
      <c r="E177" s="187">
        <v>437.09999999999997</v>
      </c>
      <c r="F177" s="187">
        <v>459.4</v>
      </c>
      <c r="G177" s="187">
        <v>430.29999999999995</v>
      </c>
      <c r="H177" s="187">
        <v>467.7</v>
      </c>
      <c r="I177" s="187">
        <v>443.1</v>
      </c>
      <c r="J177" s="187">
        <v>446.90000000000003</v>
      </c>
      <c r="K177" s="187">
        <v>442.7</v>
      </c>
      <c r="L177" s="187">
        <v>428.8</v>
      </c>
      <c r="M177" s="187">
        <v>419.5</v>
      </c>
      <c r="N177" s="187">
        <v>429.09999999999997</v>
      </c>
      <c r="O177" s="187">
        <v>436.2</v>
      </c>
      <c r="P177" s="187">
        <v>417.09999999999997</v>
      </c>
      <c r="Q177" s="187">
        <v>445.8</v>
      </c>
      <c r="R177" s="187">
        <v>473.5</v>
      </c>
      <c r="S177" s="187">
        <v>451.8</v>
      </c>
      <c r="T177" s="187">
        <v>446.3</v>
      </c>
      <c r="U177" s="187">
        <v>415.9</v>
      </c>
      <c r="V177" s="187">
        <v>424.4</v>
      </c>
      <c r="W177" s="187">
        <v>449.2</v>
      </c>
      <c r="X177" s="187">
        <v>445.5</v>
      </c>
      <c r="Y177" s="187">
        <v>451.7</v>
      </c>
      <c r="Z177" s="187">
        <v>414</v>
      </c>
      <c r="AA177" s="187">
        <v>404.9</v>
      </c>
      <c r="AB177" s="187">
        <v>390.2</v>
      </c>
      <c r="AC177" s="187">
        <v>380.9</v>
      </c>
      <c r="AD177" s="187">
        <v>387.49999999999994</v>
      </c>
      <c r="AE177" s="187">
        <v>392.2</v>
      </c>
      <c r="AF177" s="187">
        <v>373.59999999999997</v>
      </c>
      <c r="AG177" s="187">
        <v>367.2</v>
      </c>
      <c r="AH177" s="209">
        <v>364.1</v>
      </c>
      <c r="AI177" s="187">
        <v>0</v>
      </c>
      <c r="AJ177" s="199"/>
      <c r="AK177" s="200"/>
      <c r="AL177" s="200"/>
      <c r="AM177" s="200"/>
      <c r="AN177" s="200"/>
      <c r="AO177" s="201" t="s">
        <v>21</v>
      </c>
      <c r="AP177" s="200">
        <f t="shared" si="2"/>
        <v>364.1</v>
      </c>
    </row>
    <row r="178" spans="1:42" s="1" customFormat="1" ht="11.25" x14ac:dyDescent="0.2">
      <c r="A178" s="183" t="s">
        <v>355</v>
      </c>
      <c r="B178" s="184">
        <v>771.7</v>
      </c>
      <c r="C178" s="184">
        <v>685.4</v>
      </c>
      <c r="D178" s="184">
        <v>768.60000000000014</v>
      </c>
      <c r="E178" s="184">
        <v>832.1</v>
      </c>
      <c r="F178" s="184">
        <v>647.90000000000009</v>
      </c>
      <c r="G178" s="184">
        <v>755.60000000000014</v>
      </c>
      <c r="H178" s="184">
        <v>689.5</v>
      </c>
      <c r="I178" s="184">
        <v>756.00000000000011</v>
      </c>
      <c r="J178" s="184">
        <v>785</v>
      </c>
      <c r="K178" s="184">
        <v>663.2</v>
      </c>
      <c r="L178" s="184">
        <v>746.10000000000014</v>
      </c>
      <c r="M178" s="184">
        <v>737.2</v>
      </c>
      <c r="N178" s="184">
        <v>764.7</v>
      </c>
      <c r="O178" s="184">
        <v>784.1</v>
      </c>
      <c r="P178" s="184">
        <v>718.90000000000009</v>
      </c>
      <c r="Q178" s="184">
        <v>662.2</v>
      </c>
      <c r="R178" s="184">
        <v>697.6</v>
      </c>
      <c r="S178" s="184">
        <v>706.1</v>
      </c>
      <c r="T178" s="184">
        <v>667</v>
      </c>
      <c r="U178" s="184">
        <v>650.1</v>
      </c>
      <c r="V178" s="184">
        <v>610.6</v>
      </c>
      <c r="W178" s="184">
        <v>720.1</v>
      </c>
      <c r="X178" s="184">
        <v>701.7</v>
      </c>
      <c r="Y178" s="184">
        <v>625.40000000000009</v>
      </c>
      <c r="Z178" s="184">
        <v>561.70000000000005</v>
      </c>
      <c r="AA178" s="184">
        <v>624.40000000000009</v>
      </c>
      <c r="AB178" s="184">
        <v>610.50000000000011</v>
      </c>
      <c r="AC178" s="184">
        <v>643.90000000000009</v>
      </c>
      <c r="AD178" s="184">
        <v>579.70000000000005</v>
      </c>
      <c r="AE178" s="184">
        <v>594.30000000000007</v>
      </c>
      <c r="AF178" s="184">
        <v>597.6</v>
      </c>
      <c r="AG178" s="184">
        <v>545.6</v>
      </c>
      <c r="AH178" s="208">
        <v>600.40000000000009</v>
      </c>
      <c r="AI178" s="184">
        <v>0</v>
      </c>
      <c r="AJ178" s="196"/>
      <c r="AK178" s="197"/>
      <c r="AL178" s="197"/>
      <c r="AM178" s="197"/>
      <c r="AN178" s="197"/>
      <c r="AO178" s="198" t="s">
        <v>21</v>
      </c>
      <c r="AP178" s="197">
        <f t="shared" si="2"/>
        <v>600.4</v>
      </c>
    </row>
    <row r="179" spans="1:42" s="1" customFormat="1" ht="11.25" x14ac:dyDescent="0.2">
      <c r="A179" s="186" t="s">
        <v>356</v>
      </c>
      <c r="B179" s="187">
        <v>505.49999999999994</v>
      </c>
      <c r="C179" s="187">
        <v>503.59999999999997</v>
      </c>
      <c r="D179" s="187">
        <v>507.4</v>
      </c>
      <c r="E179" s="187">
        <v>487</v>
      </c>
      <c r="F179" s="187">
        <v>488</v>
      </c>
      <c r="G179" s="187">
        <v>483.1</v>
      </c>
      <c r="H179" s="187">
        <v>489.9</v>
      </c>
      <c r="I179" s="187">
        <v>503.49999999999994</v>
      </c>
      <c r="J179" s="187">
        <v>502.8</v>
      </c>
      <c r="K179" s="187">
        <v>492.9</v>
      </c>
      <c r="L179" s="187">
        <v>484.3</v>
      </c>
      <c r="M179" s="187">
        <v>495.7</v>
      </c>
      <c r="N179" s="187">
        <v>474.3</v>
      </c>
      <c r="O179" s="187">
        <v>478.8</v>
      </c>
      <c r="P179" s="187">
        <v>469.5</v>
      </c>
      <c r="Q179" s="187">
        <v>471.1</v>
      </c>
      <c r="R179" s="187">
        <v>463.4</v>
      </c>
      <c r="S179" s="187">
        <v>470.5</v>
      </c>
      <c r="T179" s="187">
        <v>454.79999999999995</v>
      </c>
      <c r="U179" s="187">
        <v>434.40000000000003</v>
      </c>
      <c r="V179" s="187">
        <v>435.1</v>
      </c>
      <c r="W179" s="187">
        <v>437.3</v>
      </c>
      <c r="X179" s="187">
        <v>431</v>
      </c>
      <c r="Y179" s="187">
        <v>425.40000000000003</v>
      </c>
      <c r="Z179" s="187">
        <v>413.09999999999997</v>
      </c>
      <c r="AA179" s="187">
        <v>396.99999999999994</v>
      </c>
      <c r="AB179" s="187">
        <v>380.7</v>
      </c>
      <c r="AC179" s="187">
        <v>370.8</v>
      </c>
      <c r="AD179" s="187">
        <v>360.9</v>
      </c>
      <c r="AE179" s="187">
        <v>339.5</v>
      </c>
      <c r="AF179" s="187">
        <v>315.89999999999998</v>
      </c>
      <c r="AG179" s="187">
        <v>323.7</v>
      </c>
      <c r="AH179" s="209">
        <v>319.7</v>
      </c>
      <c r="AI179" s="187">
        <v>0</v>
      </c>
      <c r="AJ179" s="199"/>
      <c r="AK179" s="200"/>
      <c r="AL179" s="200"/>
      <c r="AM179" s="200"/>
      <c r="AN179" s="200"/>
      <c r="AO179" s="201" t="s">
        <v>21</v>
      </c>
      <c r="AP179" s="200">
        <f t="shared" si="2"/>
        <v>319.7</v>
      </c>
    </row>
    <row r="180" spans="1:42" s="1" customFormat="1" ht="11.25" x14ac:dyDescent="0.2">
      <c r="A180" s="183" t="s">
        <v>357</v>
      </c>
      <c r="B180" s="184">
        <v>496</v>
      </c>
      <c r="C180" s="184">
        <v>490.9</v>
      </c>
      <c r="D180" s="184">
        <v>498</v>
      </c>
      <c r="E180" s="184">
        <v>483.9</v>
      </c>
      <c r="F180" s="184">
        <v>482.99999999999994</v>
      </c>
      <c r="G180" s="184">
        <v>480.2</v>
      </c>
      <c r="H180" s="184">
        <v>481.2</v>
      </c>
      <c r="I180" s="184">
        <v>502.8</v>
      </c>
      <c r="J180" s="184">
        <v>502.4</v>
      </c>
      <c r="K180" s="184">
        <v>491.79999999999995</v>
      </c>
      <c r="L180" s="184">
        <v>485.2</v>
      </c>
      <c r="M180" s="184">
        <v>498.59999999999997</v>
      </c>
      <c r="N180" s="184">
        <v>473.9</v>
      </c>
      <c r="O180" s="184">
        <v>477.7</v>
      </c>
      <c r="P180" s="184">
        <v>470.7</v>
      </c>
      <c r="Q180" s="184">
        <v>468.6</v>
      </c>
      <c r="R180" s="184">
        <v>457.3</v>
      </c>
      <c r="S180" s="184">
        <v>466.1</v>
      </c>
      <c r="T180" s="184">
        <v>447.79999999999995</v>
      </c>
      <c r="U180" s="184">
        <v>427.9</v>
      </c>
      <c r="V180" s="184">
        <v>428.79999999999995</v>
      </c>
      <c r="W180" s="184">
        <v>426.20000000000005</v>
      </c>
      <c r="X180" s="184">
        <v>421.20000000000005</v>
      </c>
      <c r="Y180" s="184">
        <v>416.1</v>
      </c>
      <c r="Z180" s="184">
        <v>407.90000000000003</v>
      </c>
      <c r="AA180" s="184">
        <v>389.3</v>
      </c>
      <c r="AB180" s="184">
        <v>373</v>
      </c>
      <c r="AC180" s="184">
        <v>362.8</v>
      </c>
      <c r="AD180" s="184">
        <v>349.20000000000005</v>
      </c>
      <c r="AE180" s="184">
        <v>325.00000000000006</v>
      </c>
      <c r="AF180" s="184">
        <v>301.39999999999998</v>
      </c>
      <c r="AG180" s="184">
        <v>309.50000000000006</v>
      </c>
      <c r="AH180" s="208">
        <v>306.10000000000002</v>
      </c>
      <c r="AI180" s="184">
        <v>0</v>
      </c>
      <c r="AJ180" s="196"/>
      <c r="AK180" s="197"/>
      <c r="AL180" s="197"/>
      <c r="AM180" s="197"/>
      <c r="AN180" s="197"/>
      <c r="AO180" s="198" t="s">
        <v>21</v>
      </c>
      <c r="AP180" s="197">
        <f t="shared" si="2"/>
        <v>306.10000000000002</v>
      </c>
    </row>
    <row r="181" spans="1:42" s="1" customFormat="1" ht="11.25" x14ac:dyDescent="0.2">
      <c r="A181" s="186" t="s">
        <v>358</v>
      </c>
      <c r="B181" s="187">
        <v>543.99999999999989</v>
      </c>
      <c r="C181" s="187">
        <v>537.89999999999986</v>
      </c>
      <c r="D181" s="187">
        <v>556.79999999999995</v>
      </c>
      <c r="E181" s="187">
        <v>549.79999999999995</v>
      </c>
      <c r="F181" s="187">
        <v>546.09999999999991</v>
      </c>
      <c r="G181" s="187">
        <v>546.19999999999993</v>
      </c>
      <c r="H181" s="187">
        <v>550.09999999999991</v>
      </c>
      <c r="I181" s="187">
        <v>604.79999999999995</v>
      </c>
      <c r="J181" s="187">
        <v>605.29999999999995</v>
      </c>
      <c r="K181" s="187">
        <v>588.29999999999995</v>
      </c>
      <c r="L181" s="187">
        <v>575.19999999999993</v>
      </c>
      <c r="M181" s="187">
        <v>606.29999999999995</v>
      </c>
      <c r="N181" s="187">
        <v>542.69999999999993</v>
      </c>
      <c r="O181" s="187">
        <v>547.99999999999989</v>
      </c>
      <c r="P181" s="187">
        <v>544.09999999999991</v>
      </c>
      <c r="Q181" s="187">
        <v>539.50000000000011</v>
      </c>
      <c r="R181" s="187">
        <v>519.90000000000009</v>
      </c>
      <c r="S181" s="187">
        <v>528.20000000000005</v>
      </c>
      <c r="T181" s="187">
        <v>510.5</v>
      </c>
      <c r="U181" s="187">
        <v>483.59999999999997</v>
      </c>
      <c r="V181" s="187">
        <v>490.4</v>
      </c>
      <c r="W181" s="187">
        <v>469.09999999999997</v>
      </c>
      <c r="X181" s="187">
        <v>447.2</v>
      </c>
      <c r="Y181" s="187">
        <v>446.5</v>
      </c>
      <c r="Z181" s="187">
        <v>443.29999999999995</v>
      </c>
      <c r="AA181" s="187">
        <v>416.5</v>
      </c>
      <c r="AB181" s="187">
        <v>396.2</v>
      </c>
      <c r="AC181" s="187">
        <v>384.99999999999994</v>
      </c>
      <c r="AD181" s="187">
        <v>375.1</v>
      </c>
      <c r="AE181" s="187">
        <v>350.9</v>
      </c>
      <c r="AF181" s="187">
        <v>323</v>
      </c>
      <c r="AG181" s="187">
        <v>336.90000000000003</v>
      </c>
      <c r="AH181" s="209">
        <v>324.29999999999995</v>
      </c>
      <c r="AI181" s="187">
        <v>0</v>
      </c>
      <c r="AJ181" s="199"/>
      <c r="AK181" s="200"/>
      <c r="AL181" s="200"/>
      <c r="AM181" s="200"/>
      <c r="AN181" s="200"/>
      <c r="AO181" s="201" t="s">
        <v>21</v>
      </c>
      <c r="AP181" s="200">
        <f t="shared" si="2"/>
        <v>324.3</v>
      </c>
    </row>
    <row r="182" spans="1:42" s="1" customFormat="1" ht="11.25" x14ac:dyDescent="0.2">
      <c r="A182" s="183" t="s">
        <v>359</v>
      </c>
      <c r="B182" s="184">
        <v>418.90000000000003</v>
      </c>
      <c r="C182" s="184">
        <v>418.1</v>
      </c>
      <c r="D182" s="184">
        <v>406.3</v>
      </c>
      <c r="E182" s="184">
        <v>381.2</v>
      </c>
      <c r="F182" s="184">
        <v>379.29999999999995</v>
      </c>
      <c r="G182" s="184">
        <v>377.49999999999994</v>
      </c>
      <c r="H182" s="184">
        <v>373.9</v>
      </c>
      <c r="I182" s="184">
        <v>358.2</v>
      </c>
      <c r="J182" s="184">
        <v>356.6</v>
      </c>
      <c r="K182" s="184">
        <v>344.9</v>
      </c>
      <c r="L182" s="184">
        <v>343.79999999999995</v>
      </c>
      <c r="M182" s="184">
        <v>343.5</v>
      </c>
      <c r="N182" s="184">
        <v>352</v>
      </c>
      <c r="O182" s="184">
        <v>352.6</v>
      </c>
      <c r="P182" s="184">
        <v>342.9</v>
      </c>
      <c r="Q182" s="184">
        <v>340.2</v>
      </c>
      <c r="R182" s="184">
        <v>342.4</v>
      </c>
      <c r="S182" s="184">
        <v>344</v>
      </c>
      <c r="T182" s="184">
        <v>319.3</v>
      </c>
      <c r="U182" s="184">
        <v>304</v>
      </c>
      <c r="V182" s="184">
        <v>296.20000000000005</v>
      </c>
      <c r="W182" s="184">
        <v>294.8</v>
      </c>
      <c r="X182" s="184">
        <v>297.8</v>
      </c>
      <c r="Y182" s="184">
        <v>282.60000000000002</v>
      </c>
      <c r="Z182" s="184">
        <v>267.8</v>
      </c>
      <c r="AA182" s="184">
        <v>261.20000000000005</v>
      </c>
      <c r="AB182" s="184">
        <v>245.8</v>
      </c>
      <c r="AC182" s="184">
        <v>241</v>
      </c>
      <c r="AD182" s="184">
        <v>223.70000000000002</v>
      </c>
      <c r="AE182" s="184">
        <v>194.00000000000003</v>
      </c>
      <c r="AF182" s="184">
        <v>169.7</v>
      </c>
      <c r="AG182" s="184">
        <v>179.6</v>
      </c>
      <c r="AH182" s="208">
        <v>191.2</v>
      </c>
      <c r="AI182" s="184">
        <v>0</v>
      </c>
      <c r="AJ182" s="196"/>
      <c r="AK182" s="197"/>
      <c r="AL182" s="197"/>
      <c r="AM182" s="197"/>
      <c r="AN182" s="197"/>
      <c r="AO182" s="198" t="s">
        <v>21</v>
      </c>
      <c r="AP182" s="197">
        <f t="shared" si="2"/>
        <v>191.2</v>
      </c>
    </row>
    <row r="183" spans="1:42" s="1" customFormat="1" ht="11.25" x14ac:dyDescent="0.2">
      <c r="A183" s="186" t="s">
        <v>360</v>
      </c>
      <c r="B183" s="187">
        <v>498.7</v>
      </c>
      <c r="C183" s="187">
        <v>489.5</v>
      </c>
      <c r="D183" s="187">
        <v>493.9</v>
      </c>
      <c r="E183" s="187">
        <v>473.3</v>
      </c>
      <c r="F183" s="187">
        <v>483.4</v>
      </c>
      <c r="G183" s="187">
        <v>467.8</v>
      </c>
      <c r="H183" s="187">
        <v>468.4</v>
      </c>
      <c r="I183" s="187">
        <v>457.59999999999997</v>
      </c>
      <c r="J183" s="187">
        <v>454.79999999999995</v>
      </c>
      <c r="K183" s="187">
        <v>469.2</v>
      </c>
      <c r="L183" s="187">
        <v>469.59999999999997</v>
      </c>
      <c r="M183" s="187">
        <v>472.7</v>
      </c>
      <c r="N183" s="187">
        <v>498.5</v>
      </c>
      <c r="O183" s="187">
        <v>507.8</v>
      </c>
      <c r="P183" s="187">
        <v>495.7</v>
      </c>
      <c r="Q183" s="187">
        <v>498.6</v>
      </c>
      <c r="R183" s="187">
        <v>489.40000000000003</v>
      </c>
      <c r="S183" s="187">
        <v>515</v>
      </c>
      <c r="T183" s="187">
        <v>510.4</v>
      </c>
      <c r="U183" s="187">
        <v>500.3</v>
      </c>
      <c r="V183" s="187">
        <v>498.4</v>
      </c>
      <c r="W183" s="187">
        <v>555.99999999999989</v>
      </c>
      <c r="X183" s="187">
        <v>599</v>
      </c>
      <c r="Y183" s="187">
        <v>595.59999999999991</v>
      </c>
      <c r="Z183" s="187">
        <v>578.29999999999995</v>
      </c>
      <c r="AA183" s="187">
        <v>570.59999999999991</v>
      </c>
      <c r="AB183" s="187">
        <v>567.4</v>
      </c>
      <c r="AC183" s="187">
        <v>550.5</v>
      </c>
      <c r="AD183" s="187">
        <v>527.69999999999993</v>
      </c>
      <c r="AE183" s="187">
        <v>517.59999999999991</v>
      </c>
      <c r="AF183" s="187">
        <v>508.4</v>
      </c>
      <c r="AG183" s="187">
        <v>490.59999999999997</v>
      </c>
      <c r="AH183" s="209">
        <v>482.7</v>
      </c>
      <c r="AI183" s="187">
        <v>0</v>
      </c>
      <c r="AJ183" s="199"/>
      <c r="AK183" s="200"/>
      <c r="AL183" s="200"/>
      <c r="AM183" s="200"/>
      <c r="AN183" s="200"/>
      <c r="AO183" s="201" t="s">
        <v>21</v>
      </c>
      <c r="AP183" s="200">
        <f t="shared" si="2"/>
        <v>482.7</v>
      </c>
    </row>
    <row r="184" spans="1:42" s="1" customFormat="1" ht="11.25" x14ac:dyDescent="0.2">
      <c r="A184" s="183" t="s">
        <v>361</v>
      </c>
      <c r="B184" s="184">
        <v>538.40000000000009</v>
      </c>
      <c r="C184" s="184">
        <v>551.00000000000011</v>
      </c>
      <c r="D184" s="184">
        <v>544.30000000000007</v>
      </c>
      <c r="E184" s="184">
        <v>498.3</v>
      </c>
      <c r="F184" s="184">
        <v>507.7</v>
      </c>
      <c r="G184" s="184">
        <v>494.5</v>
      </c>
      <c r="H184" s="184">
        <v>532.10000000000014</v>
      </c>
      <c r="I184" s="184">
        <v>508.3</v>
      </c>
      <c r="J184" s="184">
        <v>503.40000000000003</v>
      </c>
      <c r="K184" s="184">
        <v>494.8</v>
      </c>
      <c r="L184" s="184">
        <v>474.7</v>
      </c>
      <c r="M184" s="184">
        <v>473.7</v>
      </c>
      <c r="N184" s="184">
        <v>472.79999999999995</v>
      </c>
      <c r="O184" s="184">
        <v>485</v>
      </c>
      <c r="P184" s="184">
        <v>462.7</v>
      </c>
      <c r="Q184" s="184">
        <v>484.29999999999995</v>
      </c>
      <c r="R184" s="184">
        <v>495.5</v>
      </c>
      <c r="S184" s="184">
        <v>488.8</v>
      </c>
      <c r="T184" s="184">
        <v>481.4</v>
      </c>
      <c r="U184" s="184">
        <v>458.2</v>
      </c>
      <c r="V184" s="184">
        <v>462.49999999999994</v>
      </c>
      <c r="W184" s="184">
        <v>487.79999999999995</v>
      </c>
      <c r="X184" s="184">
        <v>474.9</v>
      </c>
      <c r="Y184" s="184">
        <v>471.09999999999997</v>
      </c>
      <c r="Z184" s="184">
        <v>428.1</v>
      </c>
      <c r="AA184" s="184">
        <v>429.2</v>
      </c>
      <c r="AB184" s="184">
        <v>406.09999999999997</v>
      </c>
      <c r="AC184" s="184">
        <v>395.5</v>
      </c>
      <c r="AD184" s="184">
        <v>402.5</v>
      </c>
      <c r="AE184" s="184">
        <v>396.7</v>
      </c>
      <c r="AF184" s="184">
        <v>372.7</v>
      </c>
      <c r="AG184" s="184">
        <v>375.1</v>
      </c>
      <c r="AH184" s="208">
        <v>369.8</v>
      </c>
      <c r="AI184" s="184">
        <v>0</v>
      </c>
      <c r="AJ184" s="196"/>
      <c r="AK184" s="197"/>
      <c r="AL184" s="197"/>
      <c r="AM184" s="197"/>
      <c r="AN184" s="197"/>
      <c r="AO184" s="198" t="s">
        <v>21</v>
      </c>
      <c r="AP184" s="197">
        <f t="shared" si="2"/>
        <v>369.8</v>
      </c>
    </row>
    <row r="185" spans="1:42" s="1" customFormat="1" ht="11.25" x14ac:dyDescent="0.2">
      <c r="A185" s="186" t="s">
        <v>362</v>
      </c>
      <c r="B185" s="187">
        <v>634.69999999999993</v>
      </c>
      <c r="C185" s="187">
        <v>639.59999999999991</v>
      </c>
      <c r="D185" s="187">
        <v>650.79999999999995</v>
      </c>
      <c r="E185" s="187">
        <v>666.4</v>
      </c>
      <c r="F185" s="187">
        <v>660.8</v>
      </c>
      <c r="G185" s="187">
        <v>667.49999999999989</v>
      </c>
      <c r="H185" s="187">
        <v>683.09999999999991</v>
      </c>
      <c r="I185" s="187">
        <v>672.19999999999993</v>
      </c>
      <c r="J185" s="187">
        <v>670.3</v>
      </c>
      <c r="K185" s="187">
        <v>655.29999999999995</v>
      </c>
      <c r="L185" s="187">
        <v>656.59999999999991</v>
      </c>
      <c r="M185" s="187">
        <v>654.09999999999991</v>
      </c>
      <c r="N185" s="187">
        <v>656.4</v>
      </c>
      <c r="O185" s="187">
        <v>667</v>
      </c>
      <c r="P185" s="187">
        <v>667</v>
      </c>
      <c r="Q185" s="187">
        <v>655.4</v>
      </c>
      <c r="R185" s="187">
        <v>660.19999999999993</v>
      </c>
      <c r="S185" s="187">
        <v>650.69999999999993</v>
      </c>
      <c r="T185" s="187">
        <v>646.29999999999995</v>
      </c>
      <c r="U185" s="187">
        <v>646.79999999999995</v>
      </c>
      <c r="V185" s="187">
        <v>636.19999999999993</v>
      </c>
      <c r="W185" s="187">
        <v>643.9</v>
      </c>
      <c r="X185" s="187">
        <v>642.69999999999993</v>
      </c>
      <c r="Y185" s="187">
        <v>634.09999999999991</v>
      </c>
      <c r="Z185" s="187">
        <v>621.9</v>
      </c>
      <c r="AA185" s="187">
        <v>601.19999999999993</v>
      </c>
      <c r="AB185" s="187">
        <v>587.79999999999995</v>
      </c>
      <c r="AC185" s="187">
        <v>585.49999999999989</v>
      </c>
      <c r="AD185" s="187">
        <v>584.79999999999995</v>
      </c>
      <c r="AE185" s="187">
        <v>577.19999999999993</v>
      </c>
      <c r="AF185" s="187">
        <v>563.99999999999989</v>
      </c>
      <c r="AG185" s="187">
        <v>562.79999999999995</v>
      </c>
      <c r="AH185" s="209">
        <v>554.5</v>
      </c>
      <c r="AI185" s="187">
        <v>0</v>
      </c>
      <c r="AJ185" s="199"/>
      <c r="AK185" s="200"/>
      <c r="AL185" s="200"/>
      <c r="AM185" s="200"/>
      <c r="AN185" s="200"/>
      <c r="AO185" s="201" t="s">
        <v>21</v>
      </c>
      <c r="AP185" s="200">
        <f t="shared" si="2"/>
        <v>554.5</v>
      </c>
    </row>
    <row r="186" spans="1:42" s="1" customFormat="1" ht="11.25" x14ac:dyDescent="0.2">
      <c r="A186" s="183" t="s">
        <v>363</v>
      </c>
      <c r="B186" s="184">
        <v>512.59999999999991</v>
      </c>
      <c r="C186" s="184">
        <v>504.2</v>
      </c>
      <c r="D186" s="184">
        <v>494.99999999999994</v>
      </c>
      <c r="E186" s="184">
        <v>472.5</v>
      </c>
      <c r="F186" s="184">
        <v>471.1</v>
      </c>
      <c r="G186" s="184">
        <v>460.2</v>
      </c>
      <c r="H186" s="184">
        <v>449.29999999999995</v>
      </c>
      <c r="I186" s="184">
        <v>432.7</v>
      </c>
      <c r="J186" s="184">
        <v>431.2</v>
      </c>
      <c r="K186" s="184">
        <v>418.7</v>
      </c>
      <c r="L186" s="184">
        <v>419</v>
      </c>
      <c r="M186" s="184">
        <v>415</v>
      </c>
      <c r="N186" s="184">
        <v>424.40000000000003</v>
      </c>
      <c r="O186" s="184">
        <v>425.5</v>
      </c>
      <c r="P186" s="184">
        <v>411.3</v>
      </c>
      <c r="Q186" s="184">
        <v>410.2</v>
      </c>
      <c r="R186" s="184">
        <v>419.8</v>
      </c>
      <c r="S186" s="184">
        <v>420</v>
      </c>
      <c r="T186" s="184">
        <v>396.7</v>
      </c>
      <c r="U186" s="184">
        <v>383</v>
      </c>
      <c r="V186" s="184">
        <v>373.7</v>
      </c>
      <c r="W186" s="184">
        <v>377</v>
      </c>
      <c r="X186" s="184">
        <v>376.5</v>
      </c>
      <c r="Y186" s="184">
        <v>361.09999999999997</v>
      </c>
      <c r="Z186" s="184">
        <v>346.59999999999997</v>
      </c>
      <c r="AA186" s="184">
        <v>336.59999999999997</v>
      </c>
      <c r="AB186" s="184">
        <v>328.8</v>
      </c>
      <c r="AC186" s="184">
        <v>322.40000000000003</v>
      </c>
      <c r="AD186" s="184">
        <v>307.60000000000002</v>
      </c>
      <c r="AE186" s="184">
        <v>280.40000000000003</v>
      </c>
      <c r="AF186" s="184">
        <v>253.5</v>
      </c>
      <c r="AG186" s="184">
        <v>256.8</v>
      </c>
      <c r="AH186" s="208">
        <v>265.90000000000003</v>
      </c>
      <c r="AI186" s="184">
        <v>0</v>
      </c>
      <c r="AJ186" s="196"/>
      <c r="AK186" s="197"/>
      <c r="AL186" s="197"/>
      <c r="AM186" s="197"/>
      <c r="AN186" s="197"/>
      <c r="AO186" s="198" t="s">
        <v>21</v>
      </c>
      <c r="AP186" s="197">
        <f t="shared" si="2"/>
        <v>265.89999999999998</v>
      </c>
    </row>
    <row r="187" spans="1:42" s="1" customFormat="1" ht="11.25" x14ac:dyDescent="0.2">
      <c r="A187" s="186" t="s">
        <v>364</v>
      </c>
      <c r="B187" s="187">
        <v>616.59999999999991</v>
      </c>
      <c r="C187" s="187">
        <v>564.79999999999995</v>
      </c>
      <c r="D187" s="187">
        <v>601</v>
      </c>
      <c r="E187" s="187">
        <v>659.7</v>
      </c>
      <c r="F187" s="187">
        <v>676.6</v>
      </c>
      <c r="G187" s="187">
        <v>677.4</v>
      </c>
      <c r="H187" s="187">
        <v>663.6</v>
      </c>
      <c r="I187" s="187">
        <v>707.1</v>
      </c>
      <c r="J187" s="187">
        <v>640.6</v>
      </c>
      <c r="K187" s="187">
        <v>601.09999999999991</v>
      </c>
      <c r="L187" s="187">
        <v>621.9</v>
      </c>
      <c r="M187" s="187">
        <v>641.29999999999995</v>
      </c>
      <c r="N187" s="187">
        <v>623.79999999999995</v>
      </c>
      <c r="O187" s="187">
        <v>620.9</v>
      </c>
      <c r="P187" s="187">
        <v>620.29999999999995</v>
      </c>
      <c r="Q187" s="187">
        <v>608.69999999999993</v>
      </c>
      <c r="R187" s="187">
        <v>606.19999999999993</v>
      </c>
      <c r="S187" s="187">
        <v>576.09999999999991</v>
      </c>
      <c r="T187" s="187">
        <v>609.99999999999989</v>
      </c>
      <c r="U187" s="187">
        <v>612.19999999999993</v>
      </c>
      <c r="V187" s="187">
        <v>602.59999999999991</v>
      </c>
      <c r="W187" s="187">
        <v>594.99999999999989</v>
      </c>
      <c r="X187" s="187">
        <v>598.9</v>
      </c>
      <c r="Y187" s="187">
        <v>596.59999999999991</v>
      </c>
      <c r="Z187" s="187">
        <v>581.99999999999989</v>
      </c>
      <c r="AA187" s="187">
        <v>571.19999999999993</v>
      </c>
      <c r="AB187" s="187">
        <v>564.9</v>
      </c>
      <c r="AC187" s="187">
        <v>563.1</v>
      </c>
      <c r="AD187" s="187">
        <v>545.69999999999993</v>
      </c>
      <c r="AE187" s="187">
        <v>540.9</v>
      </c>
      <c r="AF187" s="187">
        <v>521.9</v>
      </c>
      <c r="AG187" s="187">
        <v>520.5</v>
      </c>
      <c r="AH187" s="209">
        <v>538</v>
      </c>
      <c r="AI187" s="187">
        <v>0</v>
      </c>
      <c r="AJ187" s="199"/>
      <c r="AK187" s="200"/>
      <c r="AL187" s="200"/>
      <c r="AM187" s="200"/>
      <c r="AN187" s="200"/>
      <c r="AO187" s="201" t="s">
        <v>21</v>
      </c>
      <c r="AP187" s="200">
        <f t="shared" si="2"/>
        <v>538</v>
      </c>
    </row>
    <row r="188" spans="1:42" s="1" customFormat="1" ht="11.25" x14ac:dyDescent="0.2">
      <c r="A188" s="183" t="s">
        <v>365</v>
      </c>
      <c r="B188" s="184">
        <v>634.09999999999991</v>
      </c>
      <c r="C188" s="184">
        <v>650.29999999999995</v>
      </c>
      <c r="D188" s="184">
        <v>623.5</v>
      </c>
      <c r="E188" s="184">
        <v>640.5</v>
      </c>
      <c r="F188" s="184">
        <v>613.4</v>
      </c>
      <c r="G188" s="184">
        <v>601.4</v>
      </c>
      <c r="H188" s="184">
        <v>605.80000000000007</v>
      </c>
      <c r="I188" s="184">
        <v>616.19999999999993</v>
      </c>
      <c r="J188" s="184">
        <v>606.69999999999993</v>
      </c>
      <c r="K188" s="184">
        <v>593.5</v>
      </c>
      <c r="L188" s="184">
        <v>583.9</v>
      </c>
      <c r="M188" s="184">
        <v>590.70000000000005</v>
      </c>
      <c r="N188" s="184">
        <v>587.69999999999993</v>
      </c>
      <c r="O188" s="184">
        <v>574.4</v>
      </c>
      <c r="P188" s="184">
        <v>576.79999999999995</v>
      </c>
      <c r="Q188" s="184">
        <v>587.4</v>
      </c>
      <c r="R188" s="184">
        <v>572.5</v>
      </c>
      <c r="S188" s="184">
        <v>591.4</v>
      </c>
      <c r="T188" s="184">
        <v>608.59999999999991</v>
      </c>
      <c r="U188" s="184">
        <v>579.79999999999995</v>
      </c>
      <c r="V188" s="184">
        <v>583.59999999999991</v>
      </c>
      <c r="W188" s="184">
        <v>586.4</v>
      </c>
      <c r="X188" s="184">
        <v>554.69999999999993</v>
      </c>
      <c r="Y188" s="184">
        <v>559.79999999999995</v>
      </c>
      <c r="Z188" s="184">
        <v>573.1</v>
      </c>
      <c r="AA188" s="184">
        <v>594.4</v>
      </c>
      <c r="AB188" s="184">
        <v>590</v>
      </c>
      <c r="AC188" s="184">
        <v>591.6</v>
      </c>
      <c r="AD188" s="184">
        <v>609.29999999999995</v>
      </c>
      <c r="AE188" s="184">
        <v>625.80000000000007</v>
      </c>
      <c r="AF188" s="184">
        <v>635.80000000000007</v>
      </c>
      <c r="AG188" s="184">
        <v>610</v>
      </c>
      <c r="AH188" s="208">
        <v>606.00000000000011</v>
      </c>
      <c r="AI188" s="184">
        <v>0</v>
      </c>
      <c r="AJ188" s="196"/>
      <c r="AK188" s="197"/>
      <c r="AL188" s="197"/>
      <c r="AM188" s="197"/>
      <c r="AN188" s="197"/>
      <c r="AO188" s="198" t="s">
        <v>21</v>
      </c>
      <c r="AP188" s="197">
        <f t="shared" si="2"/>
        <v>606</v>
      </c>
    </row>
    <row r="189" spans="1:42" s="1" customFormat="1" ht="11.25" x14ac:dyDescent="0.2">
      <c r="A189" s="186" t="s">
        <v>366</v>
      </c>
      <c r="B189" s="187">
        <v>517.79999999999995</v>
      </c>
      <c r="C189" s="187">
        <v>510.8</v>
      </c>
      <c r="D189" s="187">
        <v>517.79999999999995</v>
      </c>
      <c r="E189" s="187">
        <v>503.5</v>
      </c>
      <c r="F189" s="187">
        <v>501</v>
      </c>
      <c r="G189" s="187">
        <v>497.2</v>
      </c>
      <c r="H189" s="187">
        <v>497.7</v>
      </c>
      <c r="I189" s="187">
        <v>524.59999999999991</v>
      </c>
      <c r="J189" s="187">
        <v>524.9</v>
      </c>
      <c r="K189" s="187">
        <v>511.7</v>
      </c>
      <c r="L189" s="187">
        <v>504.79999999999995</v>
      </c>
      <c r="M189" s="187">
        <v>522.29999999999995</v>
      </c>
      <c r="N189" s="187">
        <v>487.79999999999995</v>
      </c>
      <c r="O189" s="187">
        <v>492.9</v>
      </c>
      <c r="P189" s="187">
        <v>486.49999999999994</v>
      </c>
      <c r="Q189" s="187">
        <v>484.9</v>
      </c>
      <c r="R189" s="187">
        <v>471.09999999999997</v>
      </c>
      <c r="S189" s="187">
        <v>483.09999999999997</v>
      </c>
      <c r="T189" s="187">
        <v>465.6</v>
      </c>
      <c r="U189" s="187">
        <v>442.7</v>
      </c>
      <c r="V189" s="187">
        <v>447</v>
      </c>
      <c r="W189" s="187">
        <v>443.5</v>
      </c>
      <c r="X189" s="187">
        <v>439.3</v>
      </c>
      <c r="Y189" s="187">
        <v>436.1</v>
      </c>
      <c r="Z189" s="187">
        <v>427.50000000000006</v>
      </c>
      <c r="AA189" s="187">
        <v>403.7</v>
      </c>
      <c r="AB189" s="187">
        <v>387.59999999999997</v>
      </c>
      <c r="AC189" s="187">
        <v>375.09999999999997</v>
      </c>
      <c r="AD189" s="187">
        <v>361.5</v>
      </c>
      <c r="AE189" s="187">
        <v>338.4</v>
      </c>
      <c r="AF189" s="187">
        <v>316.50000000000006</v>
      </c>
      <c r="AG189" s="187">
        <v>327.60000000000002</v>
      </c>
      <c r="AH189" s="209">
        <v>324.40000000000003</v>
      </c>
      <c r="AI189" s="187">
        <v>298.2</v>
      </c>
      <c r="AJ189" s="199"/>
      <c r="AK189" s="200"/>
      <c r="AL189" s="200"/>
      <c r="AM189" s="200"/>
      <c r="AN189" s="200"/>
      <c r="AO189" s="201" t="s">
        <v>21</v>
      </c>
      <c r="AP189" s="200">
        <f t="shared" si="2"/>
        <v>324.39999999999998</v>
      </c>
    </row>
    <row r="190" spans="1:42" s="1" customFormat="1" ht="11.25" x14ac:dyDescent="0.2">
      <c r="A190" s="183" t="s">
        <v>367</v>
      </c>
      <c r="B190" s="184">
        <v>501.8</v>
      </c>
      <c r="C190" s="184">
        <v>502</v>
      </c>
      <c r="D190" s="184">
        <v>506</v>
      </c>
      <c r="E190" s="184">
        <v>484.3</v>
      </c>
      <c r="F190" s="184">
        <v>487</v>
      </c>
      <c r="G190" s="184">
        <v>482.5</v>
      </c>
      <c r="H190" s="184">
        <v>493.9</v>
      </c>
      <c r="I190" s="184">
        <v>515.09999999999991</v>
      </c>
      <c r="J190" s="184">
        <v>515.69999999999993</v>
      </c>
      <c r="K190" s="184">
        <v>503.5</v>
      </c>
      <c r="L190" s="184">
        <v>493.9</v>
      </c>
      <c r="M190" s="184">
        <v>509.8</v>
      </c>
      <c r="N190" s="184">
        <v>480.2</v>
      </c>
      <c r="O190" s="184">
        <v>485</v>
      </c>
      <c r="P190" s="184">
        <v>478.4</v>
      </c>
      <c r="Q190" s="184">
        <v>480.7</v>
      </c>
      <c r="R190" s="184">
        <v>469.4</v>
      </c>
      <c r="S190" s="184">
        <v>477.9</v>
      </c>
      <c r="T190" s="184">
        <v>462.4</v>
      </c>
      <c r="U190" s="184">
        <v>439.2</v>
      </c>
      <c r="V190" s="184">
        <v>444.2</v>
      </c>
      <c r="W190" s="184">
        <v>444</v>
      </c>
      <c r="X190" s="184">
        <v>439.20000000000005</v>
      </c>
      <c r="Y190" s="184">
        <v>436.8</v>
      </c>
      <c r="Z190" s="184">
        <v>422.90000000000003</v>
      </c>
      <c r="AA190" s="184">
        <v>403</v>
      </c>
      <c r="AB190" s="184">
        <v>384.40000000000003</v>
      </c>
      <c r="AC190" s="184">
        <v>372.5</v>
      </c>
      <c r="AD190" s="184">
        <v>362.5</v>
      </c>
      <c r="AE190" s="184">
        <v>343.3</v>
      </c>
      <c r="AF190" s="184">
        <v>322.2</v>
      </c>
      <c r="AG190" s="184">
        <v>332.7</v>
      </c>
      <c r="AH190" s="208">
        <v>328.2</v>
      </c>
      <c r="AI190" s="184">
        <v>0</v>
      </c>
      <c r="AJ190" s="196"/>
      <c r="AK190" s="197"/>
      <c r="AL190" s="197"/>
      <c r="AM190" s="197"/>
      <c r="AN190" s="197"/>
      <c r="AO190" s="198" t="s">
        <v>21</v>
      </c>
      <c r="AP190" s="197">
        <f t="shared" si="2"/>
        <v>328.2</v>
      </c>
    </row>
    <row r="191" spans="1:42" x14ac:dyDescent="0.2">
      <c r="A191" s="186" t="s">
        <v>368</v>
      </c>
      <c r="B191" s="187">
        <v>543.40000000000009</v>
      </c>
      <c r="C191" s="187">
        <v>546.29999999999995</v>
      </c>
      <c r="D191" s="187">
        <v>553.1</v>
      </c>
      <c r="E191" s="187">
        <v>541.40000000000009</v>
      </c>
      <c r="F191" s="187">
        <v>543.1</v>
      </c>
      <c r="G191" s="187">
        <v>544.69999999999993</v>
      </c>
      <c r="H191" s="187">
        <v>559.5</v>
      </c>
      <c r="I191" s="187">
        <v>566.9</v>
      </c>
      <c r="J191" s="187">
        <v>568.1</v>
      </c>
      <c r="K191" s="187">
        <v>559.4</v>
      </c>
      <c r="L191" s="187">
        <v>553.70000000000005</v>
      </c>
      <c r="M191" s="187">
        <v>563.4</v>
      </c>
      <c r="N191" s="187">
        <v>550.1</v>
      </c>
      <c r="O191" s="187">
        <v>561.00000000000011</v>
      </c>
      <c r="P191" s="187">
        <v>558.30000000000007</v>
      </c>
      <c r="Q191" s="187">
        <v>557.80000000000007</v>
      </c>
      <c r="R191" s="187">
        <v>556.70000000000005</v>
      </c>
      <c r="S191" s="187">
        <v>562.50000000000011</v>
      </c>
      <c r="T191" s="187">
        <v>550.70000000000005</v>
      </c>
      <c r="U191" s="187">
        <v>544.50000000000011</v>
      </c>
      <c r="V191" s="187">
        <v>542.29999999999995</v>
      </c>
      <c r="W191" s="187">
        <v>552</v>
      </c>
      <c r="X191" s="187">
        <v>551.4</v>
      </c>
      <c r="Y191" s="187">
        <v>546.6</v>
      </c>
      <c r="Z191" s="187">
        <v>535.4</v>
      </c>
      <c r="AA191" s="187">
        <v>515.19999999999993</v>
      </c>
      <c r="AB191" s="187">
        <v>500.2</v>
      </c>
      <c r="AC191" s="187">
        <v>496.8</v>
      </c>
      <c r="AD191" s="187">
        <v>495</v>
      </c>
      <c r="AE191" s="187">
        <v>481.1</v>
      </c>
      <c r="AF191" s="187">
        <v>465.3</v>
      </c>
      <c r="AG191" s="187">
        <v>473.90000000000003</v>
      </c>
      <c r="AH191" s="209">
        <v>466.70000000000005</v>
      </c>
      <c r="AI191" s="187">
        <v>0</v>
      </c>
      <c r="AJ191" s="199"/>
      <c r="AK191" s="200"/>
      <c r="AL191" s="200"/>
      <c r="AM191" s="200"/>
      <c r="AN191" s="200"/>
      <c r="AO191" s="201" t="s">
        <v>21</v>
      </c>
      <c r="AP191" s="200">
        <f t="shared" si="2"/>
        <v>466.7</v>
      </c>
    </row>
    <row r="192" spans="1:42" x14ac:dyDescent="0.2">
      <c r="A192" s="189" t="s">
        <v>369</v>
      </c>
      <c r="B192" s="190">
        <v>697.30000000000007</v>
      </c>
      <c r="C192" s="185">
        <v>677.90000000000009</v>
      </c>
      <c r="D192" s="185">
        <v>654.40000000000009</v>
      </c>
      <c r="E192" s="185">
        <v>566.79999999999995</v>
      </c>
      <c r="F192" s="185">
        <v>475.1</v>
      </c>
      <c r="G192" s="185">
        <v>435.5</v>
      </c>
      <c r="H192" s="185">
        <v>526.59999999999991</v>
      </c>
      <c r="I192" s="185">
        <v>574.6</v>
      </c>
      <c r="J192" s="185">
        <v>550.5</v>
      </c>
      <c r="K192" s="185">
        <v>463.40000000000003</v>
      </c>
      <c r="L192" s="185">
        <v>534.59999999999991</v>
      </c>
      <c r="M192" s="185">
        <v>613.4</v>
      </c>
      <c r="N192" s="185">
        <v>597.4</v>
      </c>
      <c r="O192" s="185">
        <v>562.1</v>
      </c>
      <c r="P192" s="185">
        <v>561.5</v>
      </c>
      <c r="Q192" s="185">
        <v>576.9</v>
      </c>
      <c r="R192" s="185">
        <v>614.4</v>
      </c>
      <c r="S192" s="185">
        <v>586.79999999999995</v>
      </c>
      <c r="T192" s="185">
        <v>573.9</v>
      </c>
      <c r="U192" s="185">
        <v>591.29999999999995</v>
      </c>
      <c r="V192" s="185">
        <v>696.6</v>
      </c>
      <c r="W192" s="185">
        <v>805.19999999999993</v>
      </c>
      <c r="X192" s="185">
        <v>719.6</v>
      </c>
      <c r="Y192" s="185">
        <v>532.00000000000011</v>
      </c>
      <c r="Z192" s="185">
        <v>501.8</v>
      </c>
      <c r="AA192" s="185">
        <v>642.79999999999995</v>
      </c>
      <c r="AB192" s="185">
        <v>579.20000000000005</v>
      </c>
      <c r="AC192" s="185">
        <v>580</v>
      </c>
      <c r="AD192" s="185">
        <v>550.5</v>
      </c>
      <c r="AE192" s="185">
        <v>561.9</v>
      </c>
      <c r="AF192" s="185">
        <v>486</v>
      </c>
      <c r="AG192" s="185">
        <v>543.79999999999995</v>
      </c>
      <c r="AH192" s="210">
        <v>522.5</v>
      </c>
      <c r="AI192" s="185">
        <v>0</v>
      </c>
      <c r="AJ192" s="196"/>
      <c r="AK192" s="197"/>
      <c r="AL192" s="197"/>
      <c r="AM192" s="197"/>
      <c r="AN192" s="197"/>
      <c r="AO192" s="198" t="s">
        <v>21</v>
      </c>
      <c r="AP192" s="197">
        <f t="shared" si="2"/>
        <v>522.5</v>
      </c>
    </row>
    <row r="193" spans="1:42" x14ac:dyDescent="0.2">
      <c r="A193" s="191" t="s">
        <v>370</v>
      </c>
      <c r="B193" s="192">
        <v>1207.3000000000002</v>
      </c>
      <c r="C193" s="188">
        <v>1212.5000000000002</v>
      </c>
      <c r="D193" s="188">
        <v>1218.1000000000001</v>
      </c>
      <c r="E193" s="188">
        <v>1218.1000000000001</v>
      </c>
      <c r="F193" s="188">
        <v>1218.1000000000001</v>
      </c>
      <c r="G193" s="188">
        <v>1212.5000000000002</v>
      </c>
      <c r="H193" s="188">
        <v>1212.5000000000002</v>
      </c>
      <c r="I193" s="188">
        <v>1212.5000000000002</v>
      </c>
      <c r="J193" s="188">
        <v>1212.5000000000002</v>
      </c>
      <c r="K193" s="188">
        <v>1212.5000000000002</v>
      </c>
      <c r="L193" s="188">
        <v>1219.5000000000002</v>
      </c>
      <c r="M193" s="188">
        <v>1221.1000000000001</v>
      </c>
      <c r="N193" s="188">
        <v>1554.2</v>
      </c>
      <c r="O193" s="188">
        <v>1829.2</v>
      </c>
      <c r="P193" s="188">
        <v>1698.2</v>
      </c>
      <c r="Q193" s="188">
        <v>1738.6</v>
      </c>
      <c r="R193" s="188">
        <v>1424.0000000000002</v>
      </c>
      <c r="S193" s="188">
        <v>1495.8999999999999</v>
      </c>
      <c r="T193" s="188">
        <v>1394.1000000000001</v>
      </c>
      <c r="U193" s="188">
        <v>2655.2999999999997</v>
      </c>
      <c r="V193" s="188">
        <v>2736.6</v>
      </c>
      <c r="W193" s="188">
        <v>996.3</v>
      </c>
      <c r="X193" s="188">
        <v>2134.1999999999998</v>
      </c>
      <c r="Y193" s="188">
        <v>1996.2</v>
      </c>
      <c r="Z193" s="188">
        <v>1777.3</v>
      </c>
      <c r="AA193" s="188">
        <v>1784.3999999999999</v>
      </c>
      <c r="AB193" s="188">
        <v>1411.3000000000002</v>
      </c>
      <c r="AC193" s="188">
        <v>1584.1</v>
      </c>
      <c r="AD193" s="188">
        <v>1582.4999999999998</v>
      </c>
      <c r="AE193" s="188">
        <v>1582.3</v>
      </c>
      <c r="AF193" s="188">
        <v>1583.3999999999999</v>
      </c>
      <c r="AG193" s="188">
        <v>1583.3999999999999</v>
      </c>
      <c r="AH193" s="211">
        <v>1548.7</v>
      </c>
      <c r="AI193" s="188">
        <v>0</v>
      </c>
      <c r="AJ193" s="199"/>
      <c r="AK193" s="200"/>
      <c r="AL193" s="200"/>
      <c r="AM193" s="200"/>
      <c r="AN193" s="200"/>
      <c r="AO193" s="201" t="s">
        <v>21</v>
      </c>
      <c r="AP193" s="200">
        <f t="shared" si="2"/>
        <v>1548.7</v>
      </c>
    </row>
    <row r="194" spans="1:42" x14ac:dyDescent="0.2">
      <c r="A194" s="189" t="s">
        <v>371</v>
      </c>
      <c r="B194" s="190">
        <v>1117.7999999999997</v>
      </c>
      <c r="C194" s="185">
        <v>1127.8999999999999</v>
      </c>
      <c r="D194" s="185">
        <v>1116.2999999999997</v>
      </c>
      <c r="E194" s="185">
        <v>1121.5999999999999</v>
      </c>
      <c r="F194" s="185">
        <v>1117.6999999999998</v>
      </c>
      <c r="G194" s="185">
        <v>1122.6999999999998</v>
      </c>
      <c r="H194" s="185">
        <v>1115.7999999999997</v>
      </c>
      <c r="I194" s="185">
        <v>1113.3999999999999</v>
      </c>
      <c r="J194" s="185">
        <v>1115.1999999999998</v>
      </c>
      <c r="K194" s="185">
        <v>1118.0999999999999</v>
      </c>
      <c r="L194" s="185">
        <v>1115.6999999999998</v>
      </c>
      <c r="M194" s="185">
        <v>1118.3999999999999</v>
      </c>
      <c r="N194" s="185">
        <v>1106.4999999999998</v>
      </c>
      <c r="O194" s="185">
        <v>1119.1999999999998</v>
      </c>
      <c r="P194" s="185">
        <v>1114.7999999999997</v>
      </c>
      <c r="Q194" s="185">
        <v>1106.9999999999998</v>
      </c>
      <c r="R194" s="185">
        <v>1118.2999999999997</v>
      </c>
      <c r="S194" s="185">
        <v>1115.6999999999998</v>
      </c>
      <c r="T194" s="185">
        <v>1110.9999999999998</v>
      </c>
      <c r="U194" s="185">
        <v>1112.5999999999999</v>
      </c>
      <c r="V194" s="185">
        <v>1112.7999999999997</v>
      </c>
      <c r="W194" s="185">
        <v>1111.9999999999998</v>
      </c>
      <c r="X194" s="185">
        <v>1117.0999999999999</v>
      </c>
      <c r="Y194" s="185">
        <v>1094.6999999999998</v>
      </c>
      <c r="Z194" s="185">
        <v>1099.8</v>
      </c>
      <c r="AA194" s="185">
        <v>1039.2</v>
      </c>
      <c r="AB194" s="185">
        <v>1014.1999999999999</v>
      </c>
      <c r="AC194" s="185">
        <v>1032.5</v>
      </c>
      <c r="AD194" s="185">
        <v>1039.8000000000002</v>
      </c>
      <c r="AE194" s="185">
        <v>961.7</v>
      </c>
      <c r="AF194" s="185">
        <v>981.8</v>
      </c>
      <c r="AG194" s="185">
        <v>994.5</v>
      </c>
      <c r="AH194" s="210">
        <v>979.80000000000007</v>
      </c>
      <c r="AI194" s="185">
        <v>0</v>
      </c>
      <c r="AJ194" s="196"/>
      <c r="AK194" s="197"/>
      <c r="AL194" s="197"/>
      <c r="AM194" s="197"/>
      <c r="AN194" s="197"/>
      <c r="AO194" s="198" t="s">
        <v>21</v>
      </c>
      <c r="AP194" s="197">
        <f t="shared" si="2"/>
        <v>979.8</v>
      </c>
    </row>
    <row r="195" spans="1:42" x14ac:dyDescent="0.2">
      <c r="A195" s="232" t="s">
        <v>372</v>
      </c>
      <c r="B195" s="192">
        <v>0</v>
      </c>
      <c r="C195" s="188">
        <v>0</v>
      </c>
      <c r="D195" s="188">
        <v>0</v>
      </c>
      <c r="E195" s="188">
        <v>0</v>
      </c>
      <c r="F195" s="188">
        <v>0</v>
      </c>
      <c r="G195" s="188">
        <v>0</v>
      </c>
      <c r="H195" s="188">
        <v>0</v>
      </c>
      <c r="I195" s="188">
        <v>0</v>
      </c>
      <c r="J195" s="188">
        <v>0</v>
      </c>
      <c r="K195" s="188">
        <v>0</v>
      </c>
      <c r="L195" s="188">
        <v>0</v>
      </c>
      <c r="M195" s="188">
        <v>766.09999999999991</v>
      </c>
      <c r="N195" s="188">
        <v>613.6</v>
      </c>
      <c r="O195" s="188">
        <v>416.9</v>
      </c>
      <c r="P195" s="188">
        <v>679.7</v>
      </c>
      <c r="Q195" s="188">
        <v>734.2</v>
      </c>
      <c r="R195" s="188">
        <v>612.6</v>
      </c>
      <c r="S195" s="188">
        <v>694.10000000000014</v>
      </c>
      <c r="T195" s="188">
        <v>673.50000000000011</v>
      </c>
      <c r="U195" s="188">
        <v>685.7</v>
      </c>
      <c r="V195" s="188">
        <v>650.30000000000007</v>
      </c>
      <c r="W195" s="188">
        <v>690.80000000000007</v>
      </c>
      <c r="X195" s="188">
        <v>676.40000000000009</v>
      </c>
      <c r="Y195" s="188">
        <v>677.80000000000007</v>
      </c>
      <c r="Z195" s="188">
        <v>730.4</v>
      </c>
      <c r="AA195" s="188">
        <v>501.09999999999997</v>
      </c>
      <c r="AB195" s="188">
        <v>627.5</v>
      </c>
      <c r="AC195" s="188">
        <v>678.90000000000009</v>
      </c>
      <c r="AD195" s="188">
        <v>584.29999999999995</v>
      </c>
      <c r="AE195" s="188">
        <v>577.6</v>
      </c>
      <c r="AF195" s="188">
        <v>525.5</v>
      </c>
      <c r="AG195" s="188">
        <v>511.59999999999997</v>
      </c>
      <c r="AH195" s="211">
        <v>446.6</v>
      </c>
      <c r="AI195" s="188">
        <v>0</v>
      </c>
      <c r="AJ195" s="199"/>
      <c r="AK195" s="200"/>
      <c r="AL195" s="200"/>
      <c r="AM195" s="200"/>
      <c r="AN195" s="200"/>
      <c r="AO195" s="201" t="s">
        <v>21</v>
      </c>
      <c r="AP195" s="200">
        <f t="shared" si="2"/>
        <v>446.6</v>
      </c>
    </row>
    <row r="196" spans="1:42" x14ac:dyDescent="0.2">
      <c r="A196" s="233" t="s">
        <v>373</v>
      </c>
      <c r="B196" s="185">
        <v>0</v>
      </c>
      <c r="C196" s="185">
        <v>0</v>
      </c>
      <c r="D196" s="185">
        <v>0</v>
      </c>
      <c r="E196" s="185">
        <v>0</v>
      </c>
      <c r="F196" s="185">
        <v>0</v>
      </c>
      <c r="G196" s="185">
        <v>0</v>
      </c>
      <c r="H196" s="185">
        <v>0</v>
      </c>
      <c r="I196" s="185">
        <v>0</v>
      </c>
      <c r="J196" s="185">
        <v>0</v>
      </c>
      <c r="K196" s="185">
        <v>0</v>
      </c>
      <c r="L196" s="185">
        <v>756.09999999999991</v>
      </c>
      <c r="M196" s="185">
        <v>808</v>
      </c>
      <c r="N196" s="185">
        <v>512.9</v>
      </c>
      <c r="O196" s="185">
        <v>400.5</v>
      </c>
      <c r="P196" s="185">
        <v>463.90000000000003</v>
      </c>
      <c r="Q196" s="185">
        <v>463.7</v>
      </c>
      <c r="R196" s="185">
        <v>486</v>
      </c>
      <c r="S196" s="185">
        <v>691.9</v>
      </c>
      <c r="T196" s="185">
        <v>610.29999999999995</v>
      </c>
      <c r="U196" s="185">
        <v>654.49999999999989</v>
      </c>
      <c r="V196" s="185">
        <v>546.6</v>
      </c>
      <c r="W196" s="185">
        <v>537.6</v>
      </c>
      <c r="X196" s="185">
        <v>519.4</v>
      </c>
      <c r="Y196" s="185">
        <v>486.59999999999997</v>
      </c>
      <c r="Z196" s="185">
        <v>675.3</v>
      </c>
      <c r="AA196" s="185">
        <v>772.5</v>
      </c>
      <c r="AB196" s="185">
        <v>439.79999999999995</v>
      </c>
      <c r="AC196" s="185">
        <v>556.29999999999995</v>
      </c>
      <c r="AD196" s="185">
        <v>585.29999999999995</v>
      </c>
      <c r="AE196" s="185">
        <v>460</v>
      </c>
      <c r="AF196" s="185">
        <v>435.7</v>
      </c>
      <c r="AG196" s="185">
        <v>435.7</v>
      </c>
      <c r="AH196" s="210">
        <v>437.4</v>
      </c>
      <c r="AI196" s="185">
        <v>0</v>
      </c>
      <c r="AJ196" s="196"/>
      <c r="AK196" s="197"/>
      <c r="AL196" s="197"/>
      <c r="AM196" s="197"/>
      <c r="AN196" s="197"/>
      <c r="AO196" s="198" t="s">
        <v>21</v>
      </c>
      <c r="AP196" s="197">
        <f t="shared" si="2"/>
        <v>437.4</v>
      </c>
    </row>
    <row r="197" spans="1:42" x14ac:dyDescent="0.2">
      <c r="A197" s="232" t="s">
        <v>374</v>
      </c>
      <c r="B197" s="188">
        <v>0</v>
      </c>
      <c r="C197" s="188">
        <v>0</v>
      </c>
      <c r="D197" s="188">
        <v>0</v>
      </c>
      <c r="E197" s="188">
        <v>0</v>
      </c>
      <c r="F197" s="188">
        <v>0</v>
      </c>
      <c r="G197" s="188">
        <v>0</v>
      </c>
      <c r="H197" s="188">
        <v>0</v>
      </c>
      <c r="I197" s="188">
        <v>0</v>
      </c>
      <c r="J197" s="188">
        <v>0</v>
      </c>
      <c r="K197" s="188">
        <v>0</v>
      </c>
      <c r="L197" s="188">
        <v>0</v>
      </c>
      <c r="M197" s="188">
        <v>0</v>
      </c>
      <c r="N197" s="188">
        <v>0</v>
      </c>
      <c r="O197" s="188">
        <v>0</v>
      </c>
      <c r="P197" s="188">
        <v>218.79999999999998</v>
      </c>
      <c r="Q197" s="188">
        <v>216.5</v>
      </c>
      <c r="R197" s="188">
        <v>194.2</v>
      </c>
      <c r="S197" s="188">
        <v>178.5</v>
      </c>
      <c r="T197" s="188">
        <v>186.1</v>
      </c>
      <c r="U197" s="188">
        <v>144</v>
      </c>
      <c r="V197" s="188">
        <v>131.5</v>
      </c>
      <c r="W197" s="188">
        <v>93.899999999999991</v>
      </c>
      <c r="X197" s="188">
        <v>86</v>
      </c>
      <c r="Y197" s="188">
        <v>65</v>
      </c>
      <c r="Z197" s="188">
        <v>59.900000000000006</v>
      </c>
      <c r="AA197" s="188">
        <v>132.9</v>
      </c>
      <c r="AB197" s="188">
        <v>112.99999999999999</v>
      </c>
      <c r="AC197" s="188">
        <v>61.1</v>
      </c>
      <c r="AD197" s="188">
        <v>65.399999999999991</v>
      </c>
      <c r="AE197" s="188">
        <v>52.1</v>
      </c>
      <c r="AF197" s="188">
        <v>56.2</v>
      </c>
      <c r="AG197" s="188">
        <v>60.300000000000004</v>
      </c>
      <c r="AH197" s="211">
        <v>56</v>
      </c>
      <c r="AI197" s="188">
        <v>0</v>
      </c>
      <c r="AJ197" s="199"/>
      <c r="AK197" s="200"/>
      <c r="AL197" s="200"/>
      <c r="AM197" s="200"/>
      <c r="AN197" s="200"/>
      <c r="AO197" s="201" t="s">
        <v>21</v>
      </c>
      <c r="AP197" s="200">
        <f t="shared" si="2"/>
        <v>56</v>
      </c>
    </row>
    <row r="198" spans="1:42" ht="33.75" x14ac:dyDescent="0.2">
      <c r="A198" s="175" t="s">
        <v>375</v>
      </c>
      <c r="B198" s="176"/>
      <c r="AI198" s="148">
        <v>0</v>
      </c>
      <c r="AJ198" s="202"/>
      <c r="AL198" s="203"/>
      <c r="AO198" s="204"/>
      <c r="AP198" s="203"/>
    </row>
    <row r="199" spans="1:42" ht="33.75" x14ac:dyDescent="0.2">
      <c r="A199" s="175" t="s">
        <v>376</v>
      </c>
      <c r="B199" s="176"/>
      <c r="AI199" s="148">
        <v>0</v>
      </c>
      <c r="AJ199" s="202"/>
      <c r="AL199" s="203"/>
      <c r="AO199" s="204"/>
      <c r="AP199" s="203"/>
    </row>
    <row r="200" spans="1:42" ht="33.75" x14ac:dyDescent="0.2">
      <c r="A200" s="175" t="s">
        <v>377</v>
      </c>
      <c r="B200" s="176"/>
      <c r="AI200" s="148">
        <v>0</v>
      </c>
      <c r="AJ200" s="202"/>
      <c r="AL200" s="203"/>
      <c r="AO200" s="204"/>
      <c r="AP200" s="203"/>
    </row>
    <row r="201" spans="1:42" ht="33.75" x14ac:dyDescent="0.2">
      <c r="A201" s="175" t="s">
        <v>378</v>
      </c>
      <c r="B201" s="176"/>
      <c r="AI201" s="148">
        <v>0</v>
      </c>
      <c r="AJ201" s="202"/>
      <c r="AL201" s="203"/>
      <c r="AO201" s="204"/>
      <c r="AP201" s="203"/>
    </row>
    <row r="202" spans="1:42" ht="33.75" x14ac:dyDescent="0.2">
      <c r="A202" s="175" t="s">
        <v>379</v>
      </c>
      <c r="B202" s="176"/>
      <c r="AI202" s="148">
        <v>0</v>
      </c>
      <c r="AJ202" s="202"/>
      <c r="AL202" s="203"/>
      <c r="AO202" s="204"/>
      <c r="AP202" s="203"/>
    </row>
    <row r="203" spans="1:42" ht="45" x14ac:dyDescent="0.2">
      <c r="A203" s="175" t="s">
        <v>380</v>
      </c>
      <c r="B203" s="176"/>
      <c r="AI203" s="148">
        <v>0</v>
      </c>
      <c r="AJ203" s="202"/>
      <c r="AL203" s="203"/>
      <c r="AO203" s="204"/>
      <c r="AP203" s="203"/>
    </row>
    <row r="204" spans="1:42" x14ac:dyDescent="0.2">
      <c r="A204" s="177"/>
      <c r="B204" s="176"/>
      <c r="AJ204" s="202"/>
      <c r="AL204" s="203"/>
      <c r="AO204" s="204"/>
      <c r="AP204" s="203"/>
    </row>
    <row r="205" spans="1:42" x14ac:dyDescent="0.2">
      <c r="A205" s="177"/>
      <c r="B205" s="176"/>
      <c r="AJ205" s="202"/>
      <c r="AL205" s="203"/>
      <c r="AO205" s="204"/>
      <c r="AP205" s="203"/>
    </row>
    <row r="206" spans="1:42" x14ac:dyDescent="0.2">
      <c r="A206" s="177"/>
      <c r="B206" s="176"/>
      <c r="AJ206" s="202"/>
      <c r="AL206" s="203"/>
      <c r="AO206" s="204"/>
      <c r="AP206" s="203"/>
    </row>
    <row r="207" spans="1:42" x14ac:dyDescent="0.2">
      <c r="A207" s="177"/>
      <c r="B207" s="176"/>
      <c r="AJ207" s="202"/>
      <c r="AL207" s="203"/>
      <c r="AO207" s="204"/>
      <c r="AP207" s="203"/>
    </row>
    <row r="208" spans="1:42" x14ac:dyDescent="0.2">
      <c r="A208" s="177"/>
      <c r="B208" s="176"/>
      <c r="AJ208" s="202"/>
      <c r="AL208" s="203"/>
      <c r="AO208" s="204"/>
      <c r="AP208" s="203"/>
    </row>
    <row r="209" spans="1:42" x14ac:dyDescent="0.2">
      <c r="A209" s="177"/>
      <c r="B209" s="176"/>
      <c r="AJ209" s="202"/>
      <c r="AL209" s="203"/>
      <c r="AO209" s="204"/>
      <c r="AP209" s="203"/>
    </row>
    <row r="210" spans="1:42" x14ac:dyDescent="0.2">
      <c r="A210" s="177"/>
      <c r="B210" s="176"/>
      <c r="AJ210" s="202"/>
      <c r="AL210" s="203"/>
      <c r="AO210" s="204"/>
      <c r="AP210" s="203"/>
    </row>
    <row r="211" spans="1:42" x14ac:dyDescent="0.2">
      <c r="A211" s="177"/>
      <c r="B211" s="176"/>
      <c r="AJ211" s="202"/>
      <c r="AL211" s="203"/>
      <c r="AO211" s="204"/>
      <c r="AP211" s="203"/>
    </row>
    <row r="212" spans="1:42" x14ac:dyDescent="0.2">
      <c r="A212" s="177"/>
      <c r="B212" s="176"/>
      <c r="AJ212" s="202"/>
      <c r="AL212" s="203"/>
      <c r="AO212" s="204"/>
      <c r="AP212" s="203"/>
    </row>
    <row r="213" spans="1:42" x14ac:dyDescent="0.2">
      <c r="A213" s="177"/>
      <c r="B213" s="176"/>
      <c r="AJ213" s="202"/>
      <c r="AL213" s="203"/>
      <c r="AO213" s="204"/>
      <c r="AP213" s="203"/>
    </row>
    <row r="214" spans="1:42" x14ac:dyDescent="0.2">
      <c r="A214" s="177"/>
      <c r="B214" s="176"/>
      <c r="AJ214" s="202"/>
      <c r="AL214" s="203"/>
      <c r="AO214" s="204"/>
      <c r="AP214" s="203"/>
    </row>
    <row r="215" spans="1:42" x14ac:dyDescent="0.2">
      <c r="A215" s="177"/>
      <c r="B215" s="176"/>
      <c r="AJ215" s="202"/>
      <c r="AL215" s="203"/>
      <c r="AO215" s="204"/>
      <c r="AP215" s="203"/>
    </row>
    <row r="216" spans="1:42" x14ac:dyDescent="0.2">
      <c r="A216" s="177"/>
      <c r="B216" s="176"/>
      <c r="AJ216" s="202"/>
      <c r="AL216" s="203"/>
      <c r="AO216" s="204"/>
      <c r="AP216" s="203"/>
    </row>
    <row r="217" spans="1:42" x14ac:dyDescent="0.2">
      <c r="A217" s="177"/>
      <c r="B217" s="176"/>
      <c r="AJ217" s="202"/>
      <c r="AL217" s="203"/>
      <c r="AO217" s="204"/>
      <c r="AP217" s="203"/>
    </row>
    <row r="218" spans="1:42" x14ac:dyDescent="0.2">
      <c r="A218" s="177"/>
      <c r="B218" s="176"/>
      <c r="AJ218" s="202"/>
      <c r="AL218" s="203"/>
      <c r="AO218" s="204"/>
      <c r="AP218" s="203"/>
    </row>
    <row r="219" spans="1:42" x14ac:dyDescent="0.2">
      <c r="A219" s="177"/>
      <c r="B219" s="176"/>
      <c r="AJ219" s="202"/>
      <c r="AL219" s="203"/>
      <c r="AO219" s="204"/>
      <c r="AP219" s="203"/>
    </row>
    <row r="220" spans="1:42" x14ac:dyDescent="0.2">
      <c r="A220" s="177"/>
      <c r="B220" s="176"/>
      <c r="AJ220" s="202"/>
      <c r="AL220" s="203"/>
      <c r="AO220" s="204"/>
      <c r="AP220" s="203"/>
    </row>
    <row r="221" spans="1:42" x14ac:dyDescent="0.2">
      <c r="A221" s="177"/>
      <c r="B221" s="176"/>
      <c r="AJ221" s="202"/>
      <c r="AL221" s="203"/>
      <c r="AO221" s="204"/>
      <c r="AP221" s="203"/>
    </row>
    <row r="222" spans="1:42" x14ac:dyDescent="0.2">
      <c r="A222" s="177"/>
      <c r="B222" s="176"/>
      <c r="AJ222" s="202"/>
      <c r="AL222" s="203"/>
      <c r="AO222" s="204"/>
      <c r="AP222" s="203"/>
    </row>
    <row r="223" spans="1:42" x14ac:dyDescent="0.2">
      <c r="A223" s="177"/>
      <c r="B223" s="176"/>
      <c r="AJ223" s="202"/>
      <c r="AL223" s="203"/>
      <c r="AO223" s="204"/>
      <c r="AP223" s="203"/>
    </row>
    <row r="224" spans="1:42" x14ac:dyDescent="0.2">
      <c r="A224" s="177"/>
      <c r="B224" s="176"/>
      <c r="AJ224" s="202"/>
      <c r="AL224" s="203"/>
      <c r="AO224" s="204"/>
      <c r="AP224" s="203"/>
    </row>
    <row r="225" spans="1:42" x14ac:dyDescent="0.2">
      <c r="A225" s="177"/>
      <c r="B225" s="176"/>
      <c r="AJ225" s="202"/>
      <c r="AL225" s="203"/>
      <c r="AO225" s="204"/>
      <c r="AP225" s="203"/>
    </row>
    <row r="226" spans="1:42" x14ac:dyDescent="0.2">
      <c r="A226" s="177"/>
      <c r="B226" s="176"/>
      <c r="AJ226" s="202"/>
      <c r="AL226" s="203"/>
      <c r="AO226" s="204"/>
      <c r="AP226" s="203"/>
    </row>
    <row r="227" spans="1:42" x14ac:dyDescent="0.2">
      <c r="A227" s="177"/>
      <c r="B227" s="176"/>
      <c r="AJ227" s="202"/>
      <c r="AL227" s="203"/>
      <c r="AO227" s="204"/>
      <c r="AP227" s="203"/>
    </row>
    <row r="228" spans="1:42" x14ac:dyDescent="0.2">
      <c r="A228" s="177"/>
      <c r="B228" s="176"/>
      <c r="AJ228" s="202"/>
      <c r="AL228" s="203"/>
      <c r="AO228" s="204"/>
      <c r="AP228" s="203"/>
    </row>
    <row r="229" spans="1:42" x14ac:dyDescent="0.2">
      <c r="A229" s="177"/>
      <c r="B229" s="176"/>
      <c r="AJ229" s="202"/>
      <c r="AL229" s="203"/>
      <c r="AO229" s="204"/>
      <c r="AP229" s="203"/>
    </row>
    <row r="230" spans="1:42" x14ac:dyDescent="0.2">
      <c r="A230" s="177"/>
      <c r="B230" s="176"/>
      <c r="AJ230" s="202"/>
      <c r="AL230" s="203"/>
      <c r="AO230" s="204"/>
      <c r="AP230" s="203"/>
    </row>
    <row r="231" spans="1:42" x14ac:dyDescent="0.2">
      <c r="A231" s="177"/>
      <c r="B231" s="176"/>
      <c r="AJ231" s="202"/>
      <c r="AL231" s="203"/>
      <c r="AO231" s="204"/>
      <c r="AP231" s="203"/>
    </row>
    <row r="232" spans="1:42" x14ac:dyDescent="0.2">
      <c r="A232" s="177"/>
      <c r="B232" s="176"/>
      <c r="AJ232" s="202"/>
      <c r="AL232" s="203"/>
      <c r="AO232" s="204"/>
      <c r="AP232" s="203"/>
    </row>
    <row r="233" spans="1:42" x14ac:dyDescent="0.2">
      <c r="A233" s="177"/>
      <c r="B233" s="176"/>
      <c r="AJ233" s="202"/>
      <c r="AL233" s="203"/>
      <c r="AO233" s="204"/>
      <c r="AP233" s="203"/>
    </row>
    <row r="234" spans="1:42" x14ac:dyDescent="0.2">
      <c r="A234" s="177"/>
      <c r="B234" s="176"/>
      <c r="AJ234" s="202"/>
      <c r="AL234" s="203"/>
      <c r="AO234" s="204"/>
      <c r="AP234" s="203"/>
    </row>
    <row r="235" spans="1:42" x14ac:dyDescent="0.2">
      <c r="A235" s="177"/>
      <c r="B235" s="176"/>
      <c r="AJ235" s="202"/>
      <c r="AL235" s="203"/>
      <c r="AO235" s="204"/>
      <c r="AP235" s="203"/>
    </row>
    <row r="236" spans="1:42" x14ac:dyDescent="0.2">
      <c r="A236" s="177"/>
      <c r="B236" s="176"/>
      <c r="AJ236" s="202"/>
      <c r="AL236" s="203"/>
      <c r="AO236" s="204"/>
      <c r="AP236" s="203"/>
    </row>
    <row r="237" spans="1:42" x14ac:dyDescent="0.2">
      <c r="A237" s="177"/>
      <c r="B237" s="176"/>
      <c r="AJ237" s="202"/>
      <c r="AL237" s="203"/>
      <c r="AO237" s="204"/>
      <c r="AP237" s="203"/>
    </row>
    <row r="238" spans="1:42" x14ac:dyDescent="0.2">
      <c r="A238" s="177"/>
      <c r="B238" s="176"/>
      <c r="AJ238" s="202"/>
      <c r="AL238" s="203"/>
      <c r="AO238" s="204"/>
      <c r="AP238" s="203"/>
    </row>
    <row r="239" spans="1:42" x14ac:dyDescent="0.2">
      <c r="A239" s="177"/>
      <c r="B239" s="176"/>
      <c r="AJ239" s="202"/>
      <c r="AL239" s="203"/>
      <c r="AO239" s="204"/>
      <c r="AP239" s="203"/>
    </row>
    <row r="240" spans="1:42" x14ac:dyDescent="0.2">
      <c r="A240" s="177"/>
      <c r="B240" s="176"/>
      <c r="AJ240" s="202"/>
      <c r="AL240" s="203"/>
      <c r="AO240" s="204"/>
      <c r="AP240" s="203"/>
    </row>
    <row r="241" spans="1:42" x14ac:dyDescent="0.2">
      <c r="A241" s="177"/>
      <c r="B241" s="176"/>
      <c r="AJ241" s="202"/>
      <c r="AL241" s="203"/>
      <c r="AO241" s="204"/>
      <c r="AP241" s="203"/>
    </row>
    <row r="242" spans="1:42" x14ac:dyDescent="0.2">
      <c r="A242" s="177"/>
      <c r="B242" s="176"/>
      <c r="AJ242" s="202"/>
      <c r="AL242" s="203"/>
      <c r="AO242" s="204"/>
      <c r="AP242" s="203"/>
    </row>
    <row r="243" spans="1:42" x14ac:dyDescent="0.2">
      <c r="A243" s="177"/>
      <c r="B243" s="176"/>
      <c r="AJ243" s="202"/>
      <c r="AL243" s="203"/>
      <c r="AO243" s="204"/>
      <c r="AP243" s="203"/>
    </row>
    <row r="244" spans="1:42" x14ac:dyDescent="0.2">
      <c r="A244" s="177"/>
      <c r="B244" s="176"/>
      <c r="AJ244" s="202"/>
      <c r="AL244" s="203"/>
      <c r="AO244" s="204"/>
      <c r="AP244" s="203"/>
    </row>
    <row r="245" spans="1:42" x14ac:dyDescent="0.2">
      <c r="A245" s="177"/>
      <c r="B245" s="176"/>
      <c r="AJ245" s="202"/>
      <c r="AL245" s="203"/>
      <c r="AO245" s="204"/>
      <c r="AP245" s="203"/>
    </row>
    <row r="246" spans="1:42" x14ac:dyDescent="0.2">
      <c r="A246" s="177"/>
      <c r="B246" s="176"/>
      <c r="AJ246" s="202"/>
      <c r="AL246" s="203"/>
      <c r="AO246" s="204"/>
      <c r="AP246" s="203"/>
    </row>
    <row r="247" spans="1:42" x14ac:dyDescent="0.2">
      <c r="A247" s="177"/>
      <c r="B247" s="176"/>
      <c r="AJ247" s="202"/>
      <c r="AL247" s="203"/>
      <c r="AO247" s="204"/>
      <c r="AP247" s="203"/>
    </row>
    <row r="248" spans="1:42" x14ac:dyDescent="0.2">
      <c r="A248" s="177"/>
      <c r="B248" s="176"/>
      <c r="AJ248" s="202"/>
      <c r="AL248" s="203"/>
      <c r="AO248" s="204"/>
      <c r="AP248" s="203"/>
    </row>
    <row r="249" spans="1:42" x14ac:dyDescent="0.2">
      <c r="A249" s="177"/>
      <c r="B249" s="176"/>
      <c r="AJ249" s="202"/>
      <c r="AL249" s="203"/>
      <c r="AO249" s="204"/>
      <c r="AP249" s="203"/>
    </row>
    <row r="250" spans="1:42" x14ac:dyDescent="0.2">
      <c r="A250" s="177"/>
      <c r="B250" s="176"/>
      <c r="AJ250" s="202"/>
      <c r="AL250" s="203"/>
      <c r="AO250" s="204"/>
      <c r="AP250" s="203"/>
    </row>
    <row r="251" spans="1:42" x14ac:dyDescent="0.2">
      <c r="A251" s="177"/>
      <c r="B251" s="176"/>
      <c r="AJ251" s="202"/>
      <c r="AL251" s="203"/>
      <c r="AO251" s="204"/>
      <c r="AP251" s="203"/>
    </row>
    <row r="252" spans="1:42" x14ac:dyDescent="0.2">
      <c r="A252" s="177"/>
      <c r="B252" s="176"/>
      <c r="AJ252" s="202"/>
      <c r="AL252" s="203"/>
      <c r="AO252" s="204"/>
      <c r="AP252" s="203"/>
    </row>
    <row r="253" spans="1:42" x14ac:dyDescent="0.2">
      <c r="A253" s="177"/>
      <c r="B253" s="176"/>
      <c r="AJ253" s="202"/>
      <c r="AL253" s="203"/>
      <c r="AO253" s="204"/>
      <c r="AP253" s="203"/>
    </row>
    <row r="254" spans="1:42" x14ac:dyDescent="0.2">
      <c r="A254" s="177"/>
      <c r="B254" s="176"/>
      <c r="AJ254" s="202"/>
      <c r="AL254" s="203"/>
      <c r="AO254" s="204"/>
      <c r="AP254" s="203"/>
    </row>
    <row r="255" spans="1:42" x14ac:dyDescent="0.2">
      <c r="A255" s="177"/>
      <c r="B255" s="176"/>
      <c r="AJ255" s="202"/>
      <c r="AL255" s="203"/>
      <c r="AO255" s="204"/>
      <c r="AP255" s="203"/>
    </row>
    <row r="256" spans="1:42" x14ac:dyDescent="0.2">
      <c r="A256" s="177"/>
      <c r="B256" s="176"/>
      <c r="AJ256" s="202"/>
      <c r="AL256" s="203"/>
      <c r="AO256" s="204"/>
      <c r="AP256" s="203"/>
    </row>
    <row r="257" spans="1:42" x14ac:dyDescent="0.2">
      <c r="A257" s="177"/>
      <c r="B257" s="176"/>
      <c r="AJ257" s="202"/>
      <c r="AL257" s="203"/>
      <c r="AO257" s="204"/>
      <c r="AP257" s="203"/>
    </row>
    <row r="258" spans="1:42" x14ac:dyDescent="0.2">
      <c r="A258" s="177"/>
      <c r="B258" s="176"/>
      <c r="AJ258" s="202"/>
      <c r="AL258" s="203"/>
      <c r="AO258" s="204"/>
      <c r="AP258" s="203"/>
    </row>
    <row r="259" spans="1:42" x14ac:dyDescent="0.2">
      <c r="A259" s="177"/>
      <c r="B259" s="176"/>
      <c r="AJ259" s="202"/>
      <c r="AL259" s="203"/>
      <c r="AO259" s="204"/>
      <c r="AP259" s="203"/>
    </row>
    <row r="260" spans="1:42" x14ac:dyDescent="0.2">
      <c r="A260" s="177"/>
      <c r="B260" s="176"/>
      <c r="AJ260" s="202"/>
      <c r="AL260" s="203"/>
      <c r="AO260" s="204"/>
      <c r="AP260" s="203"/>
    </row>
    <row r="261" spans="1:42" x14ac:dyDescent="0.2">
      <c r="A261" s="177"/>
      <c r="B261" s="176"/>
      <c r="AJ261" s="202"/>
      <c r="AL261" s="203"/>
      <c r="AO261" s="204"/>
      <c r="AP261" s="203"/>
    </row>
    <row r="262" spans="1:42" x14ac:dyDescent="0.2">
      <c r="A262" s="177"/>
      <c r="B262" s="176"/>
      <c r="AJ262" s="202"/>
      <c r="AL262" s="203"/>
      <c r="AO262" s="204"/>
      <c r="AP262" s="203"/>
    </row>
    <row r="263" spans="1:42" x14ac:dyDescent="0.2">
      <c r="A263" s="177"/>
      <c r="B263" s="176"/>
      <c r="AJ263" s="202"/>
      <c r="AL263" s="203"/>
      <c r="AO263" s="204"/>
      <c r="AP263" s="203"/>
    </row>
    <row r="264" spans="1:42" x14ac:dyDescent="0.2">
      <c r="A264" s="177"/>
      <c r="B264" s="176"/>
      <c r="AJ264" s="202"/>
      <c r="AL264" s="203"/>
      <c r="AO264" s="204"/>
      <c r="AP264" s="203"/>
    </row>
    <row r="265" spans="1:42" x14ac:dyDescent="0.2">
      <c r="A265" s="177"/>
      <c r="B265" s="176"/>
      <c r="AJ265" s="202"/>
      <c r="AL265" s="203"/>
      <c r="AO265" s="204"/>
      <c r="AP265" s="203"/>
    </row>
    <row r="266" spans="1:42" x14ac:dyDescent="0.2">
      <c r="A266" s="177"/>
      <c r="B266" s="176"/>
      <c r="AJ266" s="202"/>
      <c r="AL266" s="203"/>
      <c r="AO266" s="204"/>
      <c r="AP266" s="203"/>
    </row>
    <row r="267" spans="1:42" x14ac:dyDescent="0.2">
      <c r="A267" s="177"/>
      <c r="B267" s="176"/>
      <c r="AJ267" s="202"/>
      <c r="AL267" s="203"/>
      <c r="AO267" s="204"/>
      <c r="AP267" s="203"/>
    </row>
    <row r="268" spans="1:42" x14ac:dyDescent="0.2">
      <c r="A268" s="177"/>
      <c r="B268" s="176"/>
      <c r="AJ268" s="202"/>
      <c r="AL268" s="203"/>
      <c r="AO268" s="204"/>
      <c r="AP268" s="203"/>
    </row>
    <row r="269" spans="1:42" x14ac:dyDescent="0.2">
      <c r="A269" s="177"/>
      <c r="B269" s="176"/>
      <c r="AJ269" s="202"/>
      <c r="AL269" s="203"/>
      <c r="AO269" s="204"/>
      <c r="AP269" s="203"/>
    </row>
    <row r="270" spans="1:42" x14ac:dyDescent="0.2">
      <c r="A270" s="177"/>
      <c r="B270" s="176"/>
      <c r="AJ270" s="202"/>
      <c r="AL270" s="203"/>
      <c r="AO270" s="204"/>
      <c r="AP270" s="203"/>
    </row>
    <row r="271" spans="1:42" x14ac:dyDescent="0.2">
      <c r="A271" s="177"/>
      <c r="B271" s="176"/>
      <c r="AJ271" s="202"/>
      <c r="AL271" s="203"/>
      <c r="AO271" s="204"/>
      <c r="AP271" s="203"/>
    </row>
    <row r="272" spans="1:42" x14ac:dyDescent="0.2">
      <c r="A272" s="177"/>
      <c r="B272" s="176"/>
      <c r="AJ272" s="202"/>
      <c r="AL272" s="203"/>
      <c r="AO272" s="204"/>
      <c r="AP272" s="203"/>
    </row>
    <row r="273" spans="1:42" x14ac:dyDescent="0.2">
      <c r="A273" s="177"/>
      <c r="B273" s="176"/>
      <c r="AJ273" s="202"/>
      <c r="AL273" s="203"/>
      <c r="AO273" s="204"/>
      <c r="AP273" s="203"/>
    </row>
    <row r="274" spans="1:42" x14ac:dyDescent="0.2">
      <c r="A274" s="177"/>
      <c r="B274" s="176"/>
      <c r="AJ274" s="202"/>
      <c r="AL274" s="203"/>
      <c r="AO274" s="204"/>
      <c r="AP274" s="203"/>
    </row>
    <row r="275" spans="1:42" x14ac:dyDescent="0.2">
      <c r="A275" s="177"/>
      <c r="B275" s="176"/>
      <c r="AJ275" s="202"/>
      <c r="AL275" s="203"/>
      <c r="AO275" s="204"/>
      <c r="AP275" s="203"/>
    </row>
    <row r="276" spans="1:42" x14ac:dyDescent="0.2">
      <c r="A276" s="177"/>
      <c r="B276" s="176"/>
      <c r="AJ276" s="202"/>
      <c r="AL276" s="203"/>
      <c r="AO276" s="204"/>
      <c r="AP276" s="203"/>
    </row>
    <row r="277" spans="1:42" x14ac:dyDescent="0.2">
      <c r="A277" s="177"/>
      <c r="B277" s="176"/>
      <c r="AJ277" s="202"/>
      <c r="AL277" s="203"/>
      <c r="AO277" s="204"/>
      <c r="AP277" s="203"/>
    </row>
    <row r="278" spans="1:42" x14ac:dyDescent="0.2">
      <c r="A278" s="177"/>
      <c r="B278" s="176"/>
      <c r="AJ278" s="202"/>
      <c r="AL278" s="203"/>
      <c r="AO278" s="204"/>
      <c r="AP278" s="203"/>
    </row>
    <row r="279" spans="1:42" x14ac:dyDescent="0.2">
      <c r="A279" s="177"/>
      <c r="B279" s="176"/>
      <c r="AJ279" s="202"/>
      <c r="AL279" s="203"/>
      <c r="AO279" s="204"/>
      <c r="AP279" s="203"/>
    </row>
    <row r="280" spans="1:42" x14ac:dyDescent="0.2">
      <c r="A280" s="177"/>
      <c r="B280" s="176"/>
      <c r="AJ280" s="202"/>
      <c r="AL280" s="203"/>
      <c r="AO280" s="204"/>
      <c r="AP280" s="203"/>
    </row>
    <row r="281" spans="1:42" x14ac:dyDescent="0.2">
      <c r="A281" s="177"/>
      <c r="B281" s="176"/>
      <c r="AJ281" s="202"/>
      <c r="AL281" s="203"/>
      <c r="AO281" s="204"/>
      <c r="AP281" s="203"/>
    </row>
    <row r="282" spans="1:42" x14ac:dyDescent="0.2">
      <c r="A282" s="177"/>
      <c r="B282" s="176"/>
      <c r="AJ282" s="202"/>
      <c r="AL282" s="203"/>
      <c r="AO282" s="204"/>
      <c r="AP282" s="203"/>
    </row>
    <row r="283" spans="1:42" x14ac:dyDescent="0.2">
      <c r="A283" s="177"/>
      <c r="B283" s="176"/>
      <c r="AJ283" s="202"/>
      <c r="AL283" s="203"/>
      <c r="AO283" s="204"/>
      <c r="AP283" s="203"/>
    </row>
    <row r="284" spans="1:42" x14ac:dyDescent="0.2">
      <c r="A284" s="177"/>
      <c r="B284" s="176"/>
      <c r="AJ284" s="202"/>
      <c r="AL284" s="203"/>
      <c r="AO284" s="204"/>
      <c r="AP284" s="203"/>
    </row>
    <row r="285" spans="1:42" x14ac:dyDescent="0.2">
      <c r="A285" s="177"/>
      <c r="B285" s="176"/>
      <c r="AJ285" s="202"/>
      <c r="AL285" s="203"/>
      <c r="AO285" s="204"/>
      <c r="AP285" s="203"/>
    </row>
    <row r="286" spans="1:42" x14ac:dyDescent="0.2">
      <c r="A286" s="177"/>
      <c r="B286" s="176"/>
      <c r="AJ286" s="202"/>
      <c r="AL286" s="203"/>
      <c r="AO286" s="204"/>
      <c r="AP286" s="203"/>
    </row>
    <row r="287" spans="1:42" x14ac:dyDescent="0.2">
      <c r="A287" s="177"/>
      <c r="B287" s="176"/>
      <c r="AJ287" s="202"/>
      <c r="AL287" s="203"/>
      <c r="AO287" s="204"/>
      <c r="AP287" s="203"/>
    </row>
    <row r="288" spans="1:42" x14ac:dyDescent="0.2">
      <c r="A288" s="177"/>
      <c r="B288" s="176"/>
      <c r="AJ288" s="202"/>
      <c r="AL288" s="203"/>
      <c r="AO288" s="204"/>
      <c r="AP288" s="203"/>
    </row>
    <row r="289" spans="1:42" x14ac:dyDescent="0.2">
      <c r="A289" s="177"/>
      <c r="B289" s="176"/>
      <c r="AJ289" s="202"/>
      <c r="AL289" s="203"/>
      <c r="AO289" s="204"/>
      <c r="AP289" s="203"/>
    </row>
    <row r="290" spans="1:42" x14ac:dyDescent="0.2">
      <c r="A290" s="177"/>
      <c r="B290" s="176"/>
      <c r="AJ290" s="202"/>
      <c r="AL290" s="203"/>
      <c r="AO290" s="204"/>
      <c r="AP290" s="203"/>
    </row>
    <row r="291" spans="1:42" x14ac:dyDescent="0.2">
      <c r="A291" s="177"/>
      <c r="B291" s="176"/>
      <c r="AJ291" s="202"/>
      <c r="AL291" s="203"/>
      <c r="AO291" s="204"/>
      <c r="AP291" s="203"/>
    </row>
    <row r="292" spans="1:42" x14ac:dyDescent="0.2">
      <c r="A292" s="177"/>
      <c r="B292" s="176"/>
      <c r="AJ292" s="202"/>
      <c r="AL292" s="203"/>
      <c r="AO292" s="204"/>
      <c r="AP292" s="203"/>
    </row>
    <row r="293" spans="1:42" x14ac:dyDescent="0.2">
      <c r="A293" s="177"/>
      <c r="B293" s="176"/>
      <c r="AJ293" s="202"/>
      <c r="AL293" s="203"/>
      <c r="AO293" s="204"/>
      <c r="AP293" s="203"/>
    </row>
    <row r="294" spans="1:42" x14ac:dyDescent="0.2">
      <c r="A294" s="177"/>
      <c r="B294" s="176"/>
      <c r="AJ294" s="202"/>
      <c r="AL294" s="203"/>
      <c r="AO294" s="204"/>
      <c r="AP294" s="203"/>
    </row>
    <row r="295" spans="1:42" x14ac:dyDescent="0.2">
      <c r="A295" s="177"/>
      <c r="B295" s="176"/>
      <c r="AJ295" s="202"/>
      <c r="AL295" s="203"/>
      <c r="AO295" s="204"/>
      <c r="AP295" s="203"/>
    </row>
    <row r="296" spans="1:42" x14ac:dyDescent="0.2">
      <c r="A296" s="177"/>
      <c r="B296" s="176"/>
      <c r="AJ296" s="202"/>
      <c r="AL296" s="203"/>
      <c r="AO296" s="204"/>
      <c r="AP296" s="203"/>
    </row>
    <row r="297" spans="1:42" x14ac:dyDescent="0.2">
      <c r="A297" s="177"/>
      <c r="B297" s="176"/>
      <c r="AJ297" s="202"/>
      <c r="AL297" s="203"/>
      <c r="AO297" s="204"/>
      <c r="AP297" s="203"/>
    </row>
    <row r="298" spans="1:42" x14ac:dyDescent="0.2">
      <c r="A298" s="177"/>
      <c r="B298" s="176"/>
      <c r="AJ298" s="202"/>
      <c r="AL298" s="203"/>
      <c r="AO298" s="204"/>
      <c r="AP298" s="203"/>
    </row>
    <row r="299" spans="1:42" x14ac:dyDescent="0.2">
      <c r="A299" s="177"/>
      <c r="B299" s="176"/>
      <c r="AJ299" s="202"/>
      <c r="AL299" s="203"/>
      <c r="AO299" s="204"/>
      <c r="AP299" s="203"/>
    </row>
    <row r="300" spans="1:42" x14ac:dyDescent="0.2">
      <c r="A300" s="177"/>
      <c r="B300" s="176"/>
      <c r="AJ300" s="202"/>
      <c r="AL300" s="203"/>
      <c r="AO300" s="204"/>
      <c r="AP300" s="203"/>
    </row>
    <row r="301" spans="1:42" x14ac:dyDescent="0.2">
      <c r="A301" s="177"/>
      <c r="B301" s="176"/>
      <c r="AJ301" s="202"/>
      <c r="AL301" s="203"/>
      <c r="AO301" s="204"/>
      <c r="AP301" s="203"/>
    </row>
    <row r="302" spans="1:42" x14ac:dyDescent="0.2">
      <c r="A302" s="177"/>
      <c r="B302" s="176"/>
      <c r="AJ302" s="202"/>
      <c r="AL302" s="203"/>
      <c r="AO302" s="204"/>
      <c r="AP302" s="203"/>
    </row>
    <row r="303" spans="1:42" x14ac:dyDescent="0.2">
      <c r="A303" s="177"/>
      <c r="B303" s="176"/>
      <c r="AJ303" s="202"/>
      <c r="AL303" s="203"/>
      <c r="AO303" s="204"/>
      <c r="AP303" s="203"/>
    </row>
    <row r="304" spans="1:42" x14ac:dyDescent="0.2">
      <c r="A304" s="177"/>
      <c r="B304" s="176"/>
      <c r="AJ304" s="202"/>
      <c r="AL304" s="203"/>
      <c r="AO304" s="204"/>
      <c r="AP304" s="203"/>
    </row>
    <row r="305" spans="1:42" x14ac:dyDescent="0.2">
      <c r="A305" s="177"/>
      <c r="B305" s="176"/>
      <c r="AJ305" s="202"/>
      <c r="AL305" s="203"/>
      <c r="AO305" s="204"/>
      <c r="AP305" s="203"/>
    </row>
    <row r="306" spans="1:42" x14ac:dyDescent="0.2">
      <c r="A306" s="177"/>
      <c r="B306" s="176"/>
      <c r="AJ306" s="202"/>
      <c r="AL306" s="203"/>
      <c r="AO306" s="204"/>
      <c r="AP306" s="203"/>
    </row>
    <row r="307" spans="1:42" x14ac:dyDescent="0.2">
      <c r="A307" s="177"/>
      <c r="B307" s="176"/>
      <c r="AJ307" s="202"/>
      <c r="AL307" s="203"/>
      <c r="AO307" s="204"/>
      <c r="AP307" s="203"/>
    </row>
    <row r="308" spans="1:42" x14ac:dyDescent="0.2">
      <c r="A308" s="177"/>
      <c r="B308" s="176"/>
      <c r="AJ308" s="202"/>
      <c r="AL308" s="203"/>
      <c r="AO308" s="204"/>
      <c r="AP308" s="203"/>
    </row>
    <row r="309" spans="1:42" x14ac:dyDescent="0.2">
      <c r="A309" s="177"/>
      <c r="B309" s="176"/>
      <c r="AJ309" s="202"/>
      <c r="AL309" s="203"/>
      <c r="AO309" s="204"/>
      <c r="AP309" s="203"/>
    </row>
    <row r="310" spans="1:42" x14ac:dyDescent="0.2">
      <c r="A310" s="177"/>
      <c r="B310" s="176"/>
      <c r="AJ310" s="202"/>
      <c r="AL310" s="203"/>
      <c r="AO310" s="204"/>
      <c r="AP310" s="203"/>
    </row>
    <row r="311" spans="1:42" x14ac:dyDescent="0.2">
      <c r="A311" s="177"/>
      <c r="B311" s="176"/>
      <c r="AJ311" s="202"/>
      <c r="AL311" s="203"/>
      <c r="AO311" s="204"/>
      <c r="AP311" s="203"/>
    </row>
    <row r="312" spans="1:42" x14ac:dyDescent="0.2">
      <c r="A312" s="177"/>
      <c r="B312" s="176"/>
      <c r="AJ312" s="202"/>
      <c r="AL312" s="203"/>
      <c r="AO312" s="204"/>
      <c r="AP312" s="203"/>
    </row>
    <row r="313" spans="1:42" x14ac:dyDescent="0.2">
      <c r="A313" s="177"/>
      <c r="B313" s="176"/>
      <c r="AJ313" s="202"/>
      <c r="AL313" s="203"/>
      <c r="AO313" s="204"/>
      <c r="AP313" s="203"/>
    </row>
    <row r="314" spans="1:42" x14ac:dyDescent="0.2">
      <c r="A314" s="177"/>
      <c r="B314" s="176"/>
      <c r="AJ314" s="202"/>
      <c r="AL314" s="203"/>
      <c r="AO314" s="204"/>
      <c r="AP314" s="203"/>
    </row>
    <row r="315" spans="1:42" x14ac:dyDescent="0.2">
      <c r="A315" s="177"/>
      <c r="B315" s="176"/>
      <c r="AJ315" s="202"/>
      <c r="AL315" s="203"/>
      <c r="AO315" s="204"/>
      <c r="AP315" s="203"/>
    </row>
    <row r="316" spans="1:42" x14ac:dyDescent="0.2">
      <c r="A316" s="177"/>
      <c r="B316" s="176"/>
      <c r="AJ316" s="202"/>
      <c r="AL316" s="203"/>
      <c r="AO316" s="204"/>
      <c r="AP316" s="203"/>
    </row>
    <row r="317" spans="1:42" x14ac:dyDescent="0.2">
      <c r="A317" s="177"/>
      <c r="B317" s="176"/>
      <c r="AJ317" s="202"/>
      <c r="AL317" s="203"/>
      <c r="AO317" s="204"/>
      <c r="AP317" s="203"/>
    </row>
    <row r="318" spans="1:42" x14ac:dyDescent="0.2">
      <c r="A318" s="177"/>
      <c r="B318" s="176"/>
      <c r="AJ318" s="202"/>
      <c r="AL318" s="203"/>
      <c r="AO318" s="204"/>
      <c r="AP318" s="203"/>
    </row>
    <row r="319" spans="1:42" x14ac:dyDescent="0.2">
      <c r="A319" s="177"/>
      <c r="B319" s="176"/>
      <c r="AJ319" s="202"/>
      <c r="AL319" s="203"/>
      <c r="AO319" s="204"/>
      <c r="AP319" s="203"/>
    </row>
    <row r="320" spans="1:42" x14ac:dyDescent="0.2">
      <c r="A320" s="177"/>
      <c r="B320" s="176"/>
      <c r="AJ320" s="202"/>
      <c r="AL320" s="203"/>
      <c r="AO320" s="204"/>
      <c r="AP320" s="203"/>
    </row>
    <row r="321" spans="1:42" x14ac:dyDescent="0.2">
      <c r="A321" s="177"/>
      <c r="B321" s="176"/>
      <c r="AJ321" s="202"/>
      <c r="AL321" s="203"/>
      <c r="AO321" s="204"/>
      <c r="AP321" s="203"/>
    </row>
    <row r="322" spans="1:42" x14ac:dyDescent="0.2">
      <c r="A322" s="177"/>
      <c r="B322" s="176"/>
      <c r="AJ322" s="202"/>
      <c r="AL322" s="203"/>
      <c r="AO322" s="204"/>
      <c r="AP322" s="203"/>
    </row>
    <row r="323" spans="1:42" x14ac:dyDescent="0.2">
      <c r="A323" s="177"/>
      <c r="B323" s="176"/>
      <c r="AJ323" s="202"/>
      <c r="AL323" s="203"/>
      <c r="AO323" s="204"/>
      <c r="AP323" s="203"/>
    </row>
    <row r="324" spans="1:42" x14ac:dyDescent="0.2">
      <c r="A324" s="177"/>
      <c r="B324" s="176"/>
      <c r="AJ324" s="202"/>
      <c r="AL324" s="203"/>
      <c r="AO324" s="204"/>
      <c r="AP324" s="203"/>
    </row>
    <row r="325" spans="1:42" x14ac:dyDescent="0.2">
      <c r="A325" s="177"/>
      <c r="B325" s="176"/>
      <c r="AJ325" s="202"/>
      <c r="AL325" s="203"/>
      <c r="AO325" s="204"/>
      <c r="AP325" s="203"/>
    </row>
    <row r="326" spans="1:42" x14ac:dyDescent="0.2">
      <c r="A326" s="177"/>
      <c r="B326" s="176"/>
      <c r="AJ326" s="202"/>
      <c r="AL326" s="203"/>
      <c r="AO326" s="204"/>
      <c r="AP326" s="203"/>
    </row>
    <row r="327" spans="1:42" x14ac:dyDescent="0.2">
      <c r="A327" s="177"/>
      <c r="B327" s="176"/>
      <c r="AJ327" s="202"/>
      <c r="AL327" s="203"/>
      <c r="AO327" s="204"/>
      <c r="AP327" s="203"/>
    </row>
    <row r="328" spans="1:42" x14ac:dyDescent="0.2">
      <c r="A328" s="177"/>
      <c r="B328" s="176"/>
      <c r="AJ328" s="202"/>
      <c r="AL328" s="203"/>
      <c r="AO328" s="204"/>
      <c r="AP328" s="203"/>
    </row>
    <row r="329" spans="1:42" x14ac:dyDescent="0.2">
      <c r="A329" s="177"/>
      <c r="B329" s="176"/>
      <c r="AJ329" s="202"/>
      <c r="AL329" s="203"/>
      <c r="AO329" s="204"/>
      <c r="AP329" s="203"/>
    </row>
    <row r="330" spans="1:42" x14ac:dyDescent="0.2">
      <c r="A330" s="177"/>
      <c r="B330" s="176"/>
      <c r="AJ330" s="202"/>
      <c r="AL330" s="203"/>
      <c r="AO330" s="204"/>
      <c r="AP330" s="203"/>
    </row>
    <row r="331" spans="1:42" x14ac:dyDescent="0.2">
      <c r="A331" s="177"/>
      <c r="B331" s="176"/>
      <c r="AJ331" s="202"/>
      <c r="AL331" s="203"/>
      <c r="AO331" s="204"/>
      <c r="AP331" s="203"/>
    </row>
    <row r="332" spans="1:42" x14ac:dyDescent="0.2">
      <c r="A332" s="177"/>
      <c r="B332" s="176"/>
      <c r="AJ332" s="202"/>
      <c r="AL332" s="203"/>
      <c r="AO332" s="204"/>
      <c r="AP332" s="203"/>
    </row>
    <row r="333" spans="1:42" x14ac:dyDescent="0.2">
      <c r="A333" s="177"/>
      <c r="B333" s="176"/>
      <c r="AJ333" s="202"/>
      <c r="AL333" s="203"/>
      <c r="AO333" s="204"/>
      <c r="AP333" s="203"/>
    </row>
    <row r="334" spans="1:42" x14ac:dyDescent="0.2">
      <c r="A334" s="177"/>
      <c r="B334" s="176"/>
      <c r="AJ334" s="202"/>
      <c r="AL334" s="203"/>
      <c r="AO334" s="204"/>
      <c r="AP334" s="203"/>
    </row>
    <row r="335" spans="1:42" x14ac:dyDescent="0.2">
      <c r="A335" s="177"/>
      <c r="B335" s="176"/>
      <c r="AJ335" s="202"/>
      <c r="AL335" s="203"/>
      <c r="AO335" s="204"/>
      <c r="AP335" s="203"/>
    </row>
    <row r="336" spans="1:42" x14ac:dyDescent="0.2">
      <c r="A336" s="177"/>
      <c r="B336" s="176"/>
      <c r="AJ336" s="202"/>
      <c r="AL336" s="203"/>
      <c r="AO336" s="204"/>
      <c r="AP336" s="203"/>
    </row>
    <row r="337" spans="1:42" x14ac:dyDescent="0.2">
      <c r="A337" s="177"/>
      <c r="B337" s="176"/>
      <c r="AJ337" s="202"/>
      <c r="AL337" s="203"/>
      <c r="AO337" s="204"/>
      <c r="AP337" s="203"/>
    </row>
    <row r="338" spans="1:42" x14ac:dyDescent="0.2">
      <c r="A338" s="177"/>
      <c r="B338" s="176"/>
      <c r="AJ338" s="202"/>
      <c r="AL338" s="203"/>
      <c r="AO338" s="204"/>
      <c r="AP338" s="203"/>
    </row>
    <row r="339" spans="1:42" x14ac:dyDescent="0.2">
      <c r="A339" s="177"/>
      <c r="B339" s="176"/>
      <c r="AJ339" s="202"/>
      <c r="AL339" s="203"/>
      <c r="AO339" s="204"/>
      <c r="AP339" s="203"/>
    </row>
    <row r="340" spans="1:42" x14ac:dyDescent="0.2">
      <c r="A340" s="177"/>
      <c r="B340" s="176"/>
      <c r="AJ340" s="202"/>
      <c r="AL340" s="203"/>
      <c r="AO340" s="204"/>
      <c r="AP340" s="203"/>
    </row>
    <row r="341" spans="1:42" x14ac:dyDescent="0.2">
      <c r="A341" s="177"/>
      <c r="B341" s="176"/>
      <c r="AJ341" s="202"/>
      <c r="AL341" s="203"/>
      <c r="AO341" s="204"/>
      <c r="AP341" s="203"/>
    </row>
    <row r="342" spans="1:42" x14ac:dyDescent="0.2">
      <c r="A342" s="177"/>
      <c r="B342" s="176"/>
      <c r="AJ342" s="202"/>
      <c r="AL342" s="203"/>
      <c r="AO342" s="204"/>
      <c r="AP342" s="203"/>
    </row>
    <row r="343" spans="1:42" x14ac:dyDescent="0.2">
      <c r="A343" s="177"/>
      <c r="B343" s="176"/>
      <c r="AJ343" s="202"/>
      <c r="AL343" s="203"/>
      <c r="AO343" s="204"/>
      <c r="AP343" s="203"/>
    </row>
    <row r="344" spans="1:42" x14ac:dyDescent="0.2">
      <c r="A344" s="177"/>
      <c r="B344" s="176"/>
      <c r="AJ344" s="202"/>
      <c r="AL344" s="203"/>
      <c r="AO344" s="204"/>
      <c r="AP344" s="203"/>
    </row>
    <row r="345" spans="1:42" x14ac:dyDescent="0.2">
      <c r="A345" s="177"/>
      <c r="B345" s="176"/>
      <c r="AJ345" s="202"/>
      <c r="AL345" s="203"/>
      <c r="AO345" s="204"/>
      <c r="AP345" s="203"/>
    </row>
    <row r="346" spans="1:42" x14ac:dyDescent="0.2">
      <c r="A346" s="177"/>
      <c r="B346" s="176"/>
      <c r="AJ346" s="202"/>
      <c r="AL346" s="203"/>
      <c r="AO346" s="204"/>
      <c r="AP346" s="203"/>
    </row>
    <row r="347" spans="1:42" x14ac:dyDescent="0.2">
      <c r="A347" s="177"/>
      <c r="B347" s="176"/>
      <c r="AJ347" s="202"/>
      <c r="AL347" s="203"/>
      <c r="AO347" s="204"/>
      <c r="AP347" s="203"/>
    </row>
    <row r="348" spans="1:42" x14ac:dyDescent="0.2">
      <c r="A348" s="177"/>
      <c r="B348" s="176"/>
      <c r="AJ348" s="202"/>
      <c r="AL348" s="203"/>
      <c r="AO348" s="204"/>
      <c r="AP348" s="203"/>
    </row>
    <row r="349" spans="1:42" x14ac:dyDescent="0.2">
      <c r="A349" s="177"/>
      <c r="B349" s="176"/>
      <c r="AJ349" s="202"/>
      <c r="AL349" s="203"/>
      <c r="AO349" s="204"/>
      <c r="AP349" s="203"/>
    </row>
    <row r="350" spans="1:42" x14ac:dyDescent="0.2">
      <c r="A350" s="177"/>
      <c r="B350" s="176"/>
      <c r="AJ350" s="202"/>
      <c r="AL350" s="203"/>
      <c r="AO350" s="204"/>
      <c r="AP350" s="203"/>
    </row>
    <row r="351" spans="1:42" x14ac:dyDescent="0.2">
      <c r="A351" s="174" t="s">
        <v>381</v>
      </c>
      <c r="AJ351" s="202"/>
      <c r="AL351" s="203"/>
      <c r="AO351" s="204"/>
      <c r="AP351" s="20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2880db-6b18-4a38-8f70-5718570b3227" xsi:nil="true"/>
    <lcf76f155ced4ddcb4097134ff3c332f xmlns="a88e36ae-59de-42bd-964f-e99a1f2b359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E7B89C521054EBE2C56388F917260" ma:contentTypeVersion="20" ma:contentTypeDescription="Crée un document." ma:contentTypeScope="" ma:versionID="62c07c57e7a45f57d503829c6b1e39c9">
  <xsd:schema xmlns:xsd="http://www.w3.org/2001/XMLSchema" xmlns:xs="http://www.w3.org/2001/XMLSchema" xmlns:p="http://schemas.microsoft.com/office/2006/metadata/properties" xmlns:ns1="http://schemas.microsoft.com/sharepoint/v3" xmlns:ns2="a88e36ae-59de-42bd-964f-e99a1f2b359c" xmlns:ns3="f92880db-6b18-4a38-8f70-5718570b3227" targetNamespace="http://schemas.microsoft.com/office/2006/metadata/properties" ma:root="true" ma:fieldsID="0952a2fe5d2ebde03782f8853b7399c1" ns1:_="" ns2:_="" ns3:_="">
    <xsd:import namespace="http://schemas.microsoft.com/sharepoint/v3"/>
    <xsd:import namespace="a88e36ae-59de-42bd-964f-e99a1f2b359c"/>
    <xsd:import namespace="f92880db-6b18-4a38-8f70-5718570b32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e36ae-59de-42bd-964f-e99a1f2b3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d7a317d-19e9-4a41-b675-f2bd41b4ca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880db-6b18-4a38-8f70-5718570b322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921457-90a4-4df9-a13b-e8ad5b03abd9}" ma:internalName="TaxCatchAll" ma:showField="CatchAllData" ma:web="f92880db-6b18-4a38-8f70-5718570b32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AEFBF61-55D2-479B-9145-D1B7B5FA6245}">
  <ds:schemaRefs>
    <ds:schemaRef ds:uri="http://schemas.microsoft.com/office/2006/metadata/properties"/>
    <ds:schemaRef ds:uri="http://schemas.microsoft.com/office/infopath/2007/PartnerControls"/>
    <ds:schemaRef ds:uri="f92880db-6b18-4a38-8f70-5718570b3227"/>
    <ds:schemaRef ds:uri="a88e36ae-59de-42bd-964f-e99a1f2b359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67C980D-E524-4916-9716-0C0CD440F7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7E445-45B8-4B87-804C-3B43A43CD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8e36ae-59de-42bd-964f-e99a1f2b359c"/>
    <ds:schemaRef ds:uri="f92880db-6b18-4a38-8f70-5718570b3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C102E0-3DF8-4565-99BE-B842EE9B7B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Calculator Scope1</vt:lpstr>
      <vt:lpstr>Calculator Scope 2</vt:lpstr>
      <vt:lpstr>Calculator Scope3</vt:lpstr>
      <vt:lpstr>versions</vt:lpstr>
      <vt:lpstr>conversion factors</vt:lpstr>
      <vt:lpstr>EF country</vt:lpstr>
      <vt:lpstr>'EF country'!Country</vt:lpstr>
      <vt:lpstr>'EF country'!Emm</vt:lpstr>
      <vt:lpstr>'EF country'!Pays</vt:lpstr>
      <vt:lpstr>PVGeneration</vt:lpstr>
      <vt:lpstr>SelectedZone</vt:lpstr>
      <vt:lpstr>tCO2Avoided</vt:lpstr>
      <vt:lpstr>tCO2Cost</vt:lpstr>
      <vt:lpstr>'Calculator Scope 2'!Zone_d_impression</vt:lpstr>
    </vt:vector>
  </TitlesOfParts>
  <Manager/>
  <Company>TOTAL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 LEROY</dc:creator>
  <cp:keywords/>
  <dc:description/>
  <cp:lastModifiedBy>Claire DAUBA</cp:lastModifiedBy>
  <cp:revision/>
  <dcterms:created xsi:type="dcterms:W3CDTF">2019-10-31T09:59:04Z</dcterms:created>
  <dcterms:modified xsi:type="dcterms:W3CDTF">2024-10-18T13:33:32Z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0x010100BBAE7B89C521054EBE2C56388F917260</vt:lpwstr>
  </property>
  <property fmtid="{D5CDD505-2E9C-101B-9397-08002B2CF9AE}" pid="3" name="MSIP_Label_2b30ed1b-e95f-40b5-af89-828263f287a7_Enabled">
    <vt:lpwstr>true</vt:lpwstr>
  </property>
  <property fmtid="{D5CDD505-2E9C-101B-9397-08002B2CF9AE}" pid="4" name="MSIP_Label_2b30ed1b-e95f-40b5-af89-828263f287a7_SetDate">
    <vt:lpwstr>2021-06-04T15:48:07Z</vt:lpwstr>
  </property>
  <property fmtid="{D5CDD505-2E9C-101B-9397-08002B2CF9AE}" pid="5" name="MSIP_Label_2b30ed1b-e95f-40b5-af89-828263f287a7_Method">
    <vt:lpwstr>Standard</vt:lpwstr>
  </property>
  <property fmtid="{D5CDD505-2E9C-101B-9397-08002B2CF9AE}" pid="6" name="MSIP_Label_2b30ed1b-e95f-40b5-af89-828263f287a7_Name">
    <vt:lpwstr>2b30ed1b-e95f-40b5-af89-828263f287a7</vt:lpwstr>
  </property>
  <property fmtid="{D5CDD505-2E9C-101B-9397-08002B2CF9AE}" pid="7" name="MSIP_Label_2b30ed1b-e95f-40b5-af89-828263f287a7_SiteId">
    <vt:lpwstr>329e91b0-e21f-48fb-a071-456717ecc28e</vt:lpwstr>
  </property>
  <property fmtid="{D5CDD505-2E9C-101B-9397-08002B2CF9AE}" pid="8" name="MSIP_Label_2b30ed1b-e95f-40b5-af89-828263f287a7_ActionId">
    <vt:lpwstr>479f7e90-459f-4317-9ea8-56d6170e7c9f</vt:lpwstr>
  </property>
  <property fmtid="{D5CDD505-2E9C-101B-9397-08002B2CF9AE}" pid="9" name="MSIP_Label_2b30ed1b-e95f-40b5-af89-828263f287a7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